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14400" firstSheet="1" activeTab="5"/>
  </bookViews>
  <sheets>
    <sheet name="POSTxCOLEG 2002" sheetId="1" r:id="rId1"/>
    <sheet name="POSTxCOLEG 2003" sheetId="2" r:id="rId2"/>
    <sheet name="POSTxCOLEG 2004" sheetId="3" r:id="rId3"/>
    <sheet name="POSTxCOLEG 2005" sheetId="4" r:id="rId4"/>
    <sheet name="POSTxCOLEG 2006" sheetId="5" r:id="rId5"/>
    <sheet name="POSTX COLEG 2007" sheetId="6" r:id="rId6"/>
  </sheets>
  <definedNames>
    <definedName name="_xlnm.Print_Area" localSheetId="5">'POSTX COLEG 2007'!$A$1:$J$58</definedName>
    <definedName name="_xlnm.Print_Area" localSheetId="0">'POSTxCOLEG 2002'!$A$1:$J$59</definedName>
    <definedName name="_xlnm.Print_Area" localSheetId="1">'POSTxCOLEG 2003'!$A$1:$J$58</definedName>
    <definedName name="_xlnm.Print_Area" localSheetId="2">'POSTxCOLEG 2004'!$A$1:$J$60</definedName>
    <definedName name="_xlnm.Print_Area" localSheetId="3">'POSTxCOLEG 2005'!$A$1:$J$60</definedName>
    <definedName name="_xlnm.Print_Area" localSheetId="4">'POSTxCOLEG 2006'!$A$1:$J$58</definedName>
  </definedNames>
  <calcPr fullCalcOnLoad="1"/>
</workbook>
</file>

<file path=xl/sharedStrings.xml><?xml version="1.0" encoding="utf-8"?>
<sst xmlns="http://schemas.openxmlformats.org/spreadsheetml/2006/main" count="492" uniqueCount="43">
  <si>
    <t>POSTULANTES POR TIPO DE COLEGIO Y SEXO SEGUN FACULTAD</t>
  </si>
  <si>
    <t>Y ESPECIALIDAD  2002 - I*</t>
  </si>
  <si>
    <t>FACULTAD/</t>
  </si>
  <si>
    <t>TOTAL</t>
  </si>
  <si>
    <t xml:space="preserve">COLEGIO BAJO GESTION </t>
  </si>
  <si>
    <t xml:space="preserve">OTROS COLEGIOS </t>
  </si>
  <si>
    <t>ESPECIALIDAD</t>
  </si>
  <si>
    <t xml:space="preserve">GENERAL </t>
  </si>
  <si>
    <t xml:space="preserve">MIN. DE EDUCACION (NACIONAL) </t>
  </si>
  <si>
    <t>(PARTICULAR)</t>
  </si>
  <si>
    <t>T</t>
  </si>
  <si>
    <t>H</t>
  </si>
  <si>
    <t>M</t>
  </si>
  <si>
    <t>AGRONOMIA</t>
  </si>
  <si>
    <t>CIENCIAS</t>
  </si>
  <si>
    <t>BIOLOGIA</t>
  </si>
  <si>
    <t>ING. AMBIENTAL</t>
  </si>
  <si>
    <t>CIENCIAS FORESTALES</t>
  </si>
  <si>
    <t>ING. FORESTAL</t>
  </si>
  <si>
    <t>ECONOMIA Y PLANIFIC.</t>
  </si>
  <si>
    <t>ECONOMIA</t>
  </si>
  <si>
    <t>ING. EST. E INFORMAT.</t>
  </si>
  <si>
    <t>ING. GESTION EMPRES.</t>
  </si>
  <si>
    <t>INGENIERIA AGRICOLA</t>
  </si>
  <si>
    <t>ING. AGRICOLA</t>
  </si>
  <si>
    <t>INDUST ALIMENTARIAS</t>
  </si>
  <si>
    <t>IND. ALIMENTARIAS</t>
  </si>
  <si>
    <t>PESQUERIA</t>
  </si>
  <si>
    <t>ING. PESQUERA</t>
  </si>
  <si>
    <t>ZOOTECNIA</t>
  </si>
  <si>
    <t>* Solo modalidad concurso de Admisión</t>
  </si>
  <si>
    <t>Fuente: Dpto.de Ingreso e Investigación Pedagógica</t>
  </si>
  <si>
    <t>Y ESPECIALIDAD  2002 - II*</t>
  </si>
  <si>
    <t>Y ESPECIALIDAD  2003 - I*</t>
  </si>
  <si>
    <t>Y ESPECIALIDAD  2003 - II*</t>
  </si>
  <si>
    <t>Y ESPECIALIDAD  2004 - I*</t>
  </si>
  <si>
    <t>Y ESPECIALIDAD  2004 - II*</t>
  </si>
  <si>
    <t>Y ESPECIALIDAD  2005 - I*</t>
  </si>
  <si>
    <t>Y ESPECIALIDAD  2005 - II*</t>
  </si>
  <si>
    <t>Y ESPECIALIDAD  2006 - I*</t>
  </si>
  <si>
    <t>Y ESPECIALIDAD  2006 - II*</t>
  </si>
  <si>
    <t>Y ESPECIALIDAD  2007 - I</t>
  </si>
  <si>
    <t>Y ESPECIALIDAD  2007 -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</si>
</sst>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30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21" fillId="0" borderId="21" xfId="0" applyFont="1" applyBorder="1" applyAlignment="1">
      <alignment/>
    </xf>
    <xf numFmtId="0" fontId="20" fillId="0" borderId="27" xfId="0" applyFont="1" applyBorder="1" applyAlignment="1">
      <alignment/>
    </xf>
    <xf numFmtId="0" fontId="21" fillId="0" borderId="31" xfId="0" applyFont="1" applyBorder="1" applyAlignment="1">
      <alignment/>
    </xf>
    <xf numFmtId="0" fontId="20" fillId="0" borderId="36" xfId="0" applyFont="1" applyBorder="1" applyAlignment="1">
      <alignment/>
    </xf>
    <xf numFmtId="1" fontId="20" fillId="0" borderId="0" xfId="0" applyNumberFormat="1" applyFont="1" applyAlignment="1">
      <alignment/>
    </xf>
    <xf numFmtId="1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">
      <selection activeCell="M32" sqref="M32"/>
    </sheetView>
  </sheetViews>
  <sheetFormatPr defaultColWidth="11.421875" defaultRowHeight="15"/>
  <cols>
    <col min="1" max="1" width="18.57421875" style="0" customWidth="1"/>
    <col min="2" max="2" width="8.00390625" style="0" customWidth="1"/>
    <col min="3" max="3" width="6.8515625" style="0" customWidth="1"/>
    <col min="4" max="4" width="7.8515625" style="0" customWidth="1"/>
    <col min="5" max="7" width="8.28125" style="0" customWidth="1"/>
    <col min="8" max="8" width="7.8515625" style="0" customWidth="1"/>
    <col min="9" max="9" width="7.00390625" style="0" customWidth="1"/>
    <col min="10" max="10" width="6.7109375" style="0" customWidth="1"/>
    <col min="11" max="11" width="7.00390625" style="0" customWidth="1"/>
    <col min="12" max="12" width="13.0039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2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1"/>
    </row>
    <row r="3" spans="1:12" ht="15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1"/>
      <c r="L3" s="1"/>
    </row>
    <row r="4" spans="1:12" ht="1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7" customFormat="1" ht="12.75" customHeight="1">
      <c r="A5" s="3" t="s">
        <v>2</v>
      </c>
      <c r="B5" s="4" t="s">
        <v>3</v>
      </c>
      <c r="C5" s="5"/>
      <c r="D5" s="6"/>
      <c r="E5" s="4" t="s">
        <v>4</v>
      </c>
      <c r="F5" s="5"/>
      <c r="G5" s="6"/>
      <c r="H5" s="4" t="s">
        <v>5</v>
      </c>
      <c r="I5" s="5"/>
      <c r="J5" s="6"/>
      <c r="K5" s="52"/>
      <c r="L5" s="8"/>
    </row>
    <row r="6" spans="1:12" s="7" customFormat="1" ht="13.5" customHeight="1" thickBot="1">
      <c r="A6" s="9" t="s">
        <v>6</v>
      </c>
      <c r="B6" s="10" t="s">
        <v>7</v>
      </c>
      <c r="C6" s="11"/>
      <c r="D6" s="12"/>
      <c r="E6" s="10" t="s">
        <v>8</v>
      </c>
      <c r="F6" s="11"/>
      <c r="G6" s="12"/>
      <c r="H6" s="10" t="s">
        <v>9</v>
      </c>
      <c r="I6" s="11"/>
      <c r="J6" s="12"/>
      <c r="K6" s="52"/>
      <c r="L6" s="8"/>
    </row>
    <row r="7" spans="1:12" s="7" customFormat="1" ht="12" thickBot="1">
      <c r="A7" s="13"/>
      <c r="B7" s="14" t="s">
        <v>10</v>
      </c>
      <c r="C7" s="15" t="s">
        <v>11</v>
      </c>
      <c r="D7" s="16" t="s">
        <v>12</v>
      </c>
      <c r="E7" s="17" t="s">
        <v>10</v>
      </c>
      <c r="F7" s="15" t="s">
        <v>11</v>
      </c>
      <c r="G7" s="17" t="s">
        <v>12</v>
      </c>
      <c r="H7" s="14" t="s">
        <v>10</v>
      </c>
      <c r="I7" s="15" t="s">
        <v>11</v>
      </c>
      <c r="J7" s="16" t="s">
        <v>12</v>
      </c>
      <c r="K7" s="52"/>
      <c r="L7" s="8"/>
    </row>
    <row r="8" spans="1:12" s="25" customFormat="1" ht="15" customHeight="1">
      <c r="A8" s="18" t="s">
        <v>13</v>
      </c>
      <c r="B8" s="19">
        <f>+B9</f>
        <v>305</v>
      </c>
      <c r="C8" s="20">
        <f>+C9</f>
        <v>223</v>
      </c>
      <c r="D8" s="21">
        <f>+D9</f>
        <v>82</v>
      </c>
      <c r="E8" s="22">
        <f aca="true" t="shared" si="0" ref="E8:E26">SUM(F8:G8)</f>
        <v>182</v>
      </c>
      <c r="F8" s="20">
        <f>+F9</f>
        <v>137</v>
      </c>
      <c r="G8" s="23">
        <f>+G9</f>
        <v>45</v>
      </c>
      <c r="H8" s="24">
        <f aca="true" t="shared" si="1" ref="H8:H26">SUM(I8:J8)</f>
        <v>123</v>
      </c>
      <c r="I8" s="20">
        <f>+I9</f>
        <v>86</v>
      </c>
      <c r="J8" s="21">
        <f>+J9</f>
        <v>37</v>
      </c>
      <c r="K8" s="53"/>
      <c r="L8" s="8"/>
    </row>
    <row r="9" spans="1:12" s="31" customFormat="1" ht="15" customHeight="1">
      <c r="A9" s="26" t="s">
        <v>13</v>
      </c>
      <c r="B9" s="27">
        <f>SUM(C9:D9)</f>
        <v>305</v>
      </c>
      <c r="C9" s="28">
        <f>F9+I9</f>
        <v>223</v>
      </c>
      <c r="D9" s="29">
        <f>G9+J9</f>
        <v>82</v>
      </c>
      <c r="E9" s="30">
        <f t="shared" si="0"/>
        <v>182</v>
      </c>
      <c r="F9" s="28">
        <v>137</v>
      </c>
      <c r="G9" s="30">
        <v>45</v>
      </c>
      <c r="H9" s="27">
        <f t="shared" si="1"/>
        <v>123</v>
      </c>
      <c r="I9" s="28">
        <v>86</v>
      </c>
      <c r="J9" s="29">
        <v>37</v>
      </c>
      <c r="K9" s="8"/>
      <c r="L9" s="8"/>
    </row>
    <row r="10" spans="1:12" s="7" customFormat="1" ht="15" customHeight="1">
      <c r="A10" s="32" t="s">
        <v>14</v>
      </c>
      <c r="B10" s="33">
        <f>SUM(B11:B12)</f>
        <v>382</v>
      </c>
      <c r="C10" s="34">
        <f>SUM(C11:C12)</f>
        <v>182</v>
      </c>
      <c r="D10" s="35">
        <f>SUM(D11:D12)</f>
        <v>200</v>
      </c>
      <c r="E10" s="36">
        <f t="shared" si="0"/>
        <v>144</v>
      </c>
      <c r="F10" s="34">
        <f>SUM(F11:F12)</f>
        <v>74</v>
      </c>
      <c r="G10" s="36">
        <f>SUM(G11:G12)</f>
        <v>70</v>
      </c>
      <c r="H10" s="33">
        <f t="shared" si="1"/>
        <v>238</v>
      </c>
      <c r="I10" s="34">
        <f>SUM(I11:I12)</f>
        <v>108</v>
      </c>
      <c r="J10" s="35">
        <f>SUM(J11:J12)</f>
        <v>130</v>
      </c>
      <c r="K10" s="52"/>
      <c r="L10" s="8"/>
    </row>
    <row r="11" spans="1:12" s="31" customFormat="1" ht="15" customHeight="1">
      <c r="A11" s="26" t="s">
        <v>15</v>
      </c>
      <c r="B11" s="27">
        <f>+C11+D11</f>
        <v>153</v>
      </c>
      <c r="C11" s="28">
        <f>+F11+I11</f>
        <v>59</v>
      </c>
      <c r="D11" s="29">
        <f>+G11+J11</f>
        <v>94</v>
      </c>
      <c r="E11" s="30">
        <f t="shared" si="0"/>
        <v>52</v>
      </c>
      <c r="F11" s="28">
        <v>23</v>
      </c>
      <c r="G11" s="30">
        <v>29</v>
      </c>
      <c r="H11" s="27">
        <f t="shared" si="1"/>
        <v>101</v>
      </c>
      <c r="I11" s="28">
        <v>36</v>
      </c>
      <c r="J11" s="29">
        <v>65</v>
      </c>
      <c r="K11" s="8"/>
      <c r="L11" s="8"/>
    </row>
    <row r="12" spans="1:12" s="31" customFormat="1" ht="15" customHeight="1">
      <c r="A12" s="26" t="s">
        <v>16</v>
      </c>
      <c r="B12" s="27">
        <f>+C12+D12</f>
        <v>229</v>
      </c>
      <c r="C12" s="28">
        <f>+F12+I12</f>
        <v>123</v>
      </c>
      <c r="D12" s="29">
        <f>+G12+J12</f>
        <v>106</v>
      </c>
      <c r="E12" s="30">
        <f t="shared" si="0"/>
        <v>92</v>
      </c>
      <c r="F12" s="28">
        <v>51</v>
      </c>
      <c r="G12" s="30">
        <v>41</v>
      </c>
      <c r="H12" s="27">
        <f t="shared" si="1"/>
        <v>137</v>
      </c>
      <c r="I12" s="28">
        <v>72</v>
      </c>
      <c r="J12" s="29">
        <v>65</v>
      </c>
      <c r="K12" s="8"/>
      <c r="L12" s="8"/>
    </row>
    <row r="13" spans="1:12" s="7" customFormat="1" ht="15" customHeight="1">
      <c r="A13" s="32" t="s">
        <v>17</v>
      </c>
      <c r="B13" s="33">
        <f>+B14</f>
        <v>80</v>
      </c>
      <c r="C13" s="34">
        <f>+C14</f>
        <v>48</v>
      </c>
      <c r="D13" s="35">
        <f>+D14</f>
        <v>32</v>
      </c>
      <c r="E13" s="36">
        <f t="shared" si="0"/>
        <v>21</v>
      </c>
      <c r="F13" s="34">
        <f>+F14</f>
        <v>8</v>
      </c>
      <c r="G13" s="36">
        <f>+G14</f>
        <v>13</v>
      </c>
      <c r="H13" s="33">
        <f t="shared" si="1"/>
        <v>59</v>
      </c>
      <c r="I13" s="34">
        <f>+I14</f>
        <v>40</v>
      </c>
      <c r="J13" s="35">
        <f>+J14</f>
        <v>19</v>
      </c>
      <c r="K13" s="52"/>
      <c r="L13" s="8"/>
    </row>
    <row r="14" spans="1:12" s="31" customFormat="1" ht="15" customHeight="1">
      <c r="A14" s="26" t="s">
        <v>18</v>
      </c>
      <c r="B14" s="27">
        <f>+C14+D14</f>
        <v>80</v>
      </c>
      <c r="C14" s="28">
        <f>+F14+I14</f>
        <v>48</v>
      </c>
      <c r="D14" s="29">
        <f>+G14+J14</f>
        <v>32</v>
      </c>
      <c r="E14" s="30">
        <f t="shared" si="0"/>
        <v>21</v>
      </c>
      <c r="F14" s="28">
        <v>8</v>
      </c>
      <c r="G14" s="30">
        <v>13</v>
      </c>
      <c r="H14" s="27">
        <f t="shared" si="1"/>
        <v>59</v>
      </c>
      <c r="I14" s="28">
        <v>40</v>
      </c>
      <c r="J14" s="29">
        <v>19</v>
      </c>
      <c r="K14" s="8"/>
      <c r="L14" s="8"/>
    </row>
    <row r="15" spans="1:12" s="7" customFormat="1" ht="15" customHeight="1">
      <c r="A15" s="32" t="s">
        <v>19</v>
      </c>
      <c r="B15" s="33">
        <f>SUM(B16:B18)</f>
        <v>439</v>
      </c>
      <c r="C15" s="34">
        <f>SUM(C16:C18)</f>
        <v>271</v>
      </c>
      <c r="D15" s="35">
        <f>SUM(D16:D18)</f>
        <v>168</v>
      </c>
      <c r="E15" s="36">
        <f t="shared" si="0"/>
        <v>169</v>
      </c>
      <c r="F15" s="34">
        <f>SUM(F16:F18)</f>
        <v>97</v>
      </c>
      <c r="G15" s="36">
        <f>SUM(G16:G18)</f>
        <v>72</v>
      </c>
      <c r="H15" s="33">
        <f t="shared" si="1"/>
        <v>270</v>
      </c>
      <c r="I15" s="34">
        <f>SUM(I16:I18)</f>
        <v>174</v>
      </c>
      <c r="J15" s="35">
        <f>SUM(J16:J18)</f>
        <v>96</v>
      </c>
      <c r="K15" s="52"/>
      <c r="L15" s="8"/>
    </row>
    <row r="16" spans="1:12" s="31" customFormat="1" ht="15" customHeight="1">
      <c r="A16" s="26" t="s">
        <v>20</v>
      </c>
      <c r="B16" s="27">
        <f>+C16+D16</f>
        <v>115</v>
      </c>
      <c r="C16" s="28">
        <f aca="true" t="shared" si="2" ref="C16:D18">+F16+I16</f>
        <v>82</v>
      </c>
      <c r="D16" s="29">
        <f t="shared" si="2"/>
        <v>33</v>
      </c>
      <c r="E16" s="30">
        <f t="shared" si="0"/>
        <v>43</v>
      </c>
      <c r="F16" s="28">
        <v>28</v>
      </c>
      <c r="G16" s="30">
        <v>15</v>
      </c>
      <c r="H16" s="27">
        <f t="shared" si="1"/>
        <v>72</v>
      </c>
      <c r="I16" s="28">
        <v>54</v>
      </c>
      <c r="J16" s="29">
        <v>18</v>
      </c>
      <c r="K16" s="8"/>
      <c r="L16" s="8"/>
    </row>
    <row r="17" spans="1:12" s="31" customFormat="1" ht="15" customHeight="1">
      <c r="A17" s="26" t="s">
        <v>21</v>
      </c>
      <c r="B17" s="27">
        <f>+C17+D17</f>
        <v>70</v>
      </c>
      <c r="C17" s="28">
        <f t="shared" si="2"/>
        <v>40</v>
      </c>
      <c r="D17" s="29">
        <f t="shared" si="2"/>
        <v>30</v>
      </c>
      <c r="E17" s="30">
        <f t="shared" si="0"/>
        <v>35</v>
      </c>
      <c r="F17" s="28">
        <v>18</v>
      </c>
      <c r="G17" s="30">
        <v>17</v>
      </c>
      <c r="H17" s="27">
        <f t="shared" si="1"/>
        <v>35</v>
      </c>
      <c r="I17" s="28">
        <v>22</v>
      </c>
      <c r="J17" s="29">
        <v>13</v>
      </c>
      <c r="K17" s="8"/>
      <c r="L17" s="8"/>
    </row>
    <row r="18" spans="1:12" s="31" customFormat="1" ht="15" customHeight="1">
      <c r="A18" s="26" t="s">
        <v>22</v>
      </c>
      <c r="B18" s="27">
        <f>+C18+D18</f>
        <v>254</v>
      </c>
      <c r="C18" s="28">
        <f t="shared" si="2"/>
        <v>149</v>
      </c>
      <c r="D18" s="29">
        <f t="shared" si="2"/>
        <v>105</v>
      </c>
      <c r="E18" s="30">
        <f t="shared" si="0"/>
        <v>91</v>
      </c>
      <c r="F18" s="28">
        <v>51</v>
      </c>
      <c r="G18" s="30">
        <v>40</v>
      </c>
      <c r="H18" s="27">
        <f t="shared" si="1"/>
        <v>163</v>
      </c>
      <c r="I18" s="28">
        <v>98</v>
      </c>
      <c r="J18" s="29">
        <v>65</v>
      </c>
      <c r="K18" s="8"/>
      <c r="L18" s="8"/>
    </row>
    <row r="19" spans="1:12" s="7" customFormat="1" ht="15" customHeight="1">
      <c r="A19" s="32" t="s">
        <v>23</v>
      </c>
      <c r="B19" s="33">
        <f>+B20</f>
        <v>73</v>
      </c>
      <c r="C19" s="34">
        <f>+C20</f>
        <v>54</v>
      </c>
      <c r="D19" s="35">
        <f>+D20</f>
        <v>19</v>
      </c>
      <c r="E19" s="36">
        <f t="shared" si="0"/>
        <v>47</v>
      </c>
      <c r="F19" s="34">
        <f>+F20</f>
        <v>38</v>
      </c>
      <c r="G19" s="36">
        <f>+G20</f>
        <v>9</v>
      </c>
      <c r="H19" s="33">
        <f t="shared" si="1"/>
        <v>26</v>
      </c>
      <c r="I19" s="34">
        <f>+I20</f>
        <v>16</v>
      </c>
      <c r="J19" s="35">
        <f>+J20</f>
        <v>10</v>
      </c>
      <c r="K19" s="52"/>
      <c r="L19" s="52"/>
    </row>
    <row r="20" spans="1:12" s="31" customFormat="1" ht="15" customHeight="1">
      <c r="A20" s="26" t="s">
        <v>24</v>
      </c>
      <c r="B20" s="27">
        <f>+C20+D20</f>
        <v>73</v>
      </c>
      <c r="C20" s="28">
        <f>+F20+I20</f>
        <v>54</v>
      </c>
      <c r="D20" s="29">
        <f>+G20+J20</f>
        <v>19</v>
      </c>
      <c r="E20" s="30">
        <f t="shared" si="0"/>
        <v>47</v>
      </c>
      <c r="F20" s="28">
        <v>38</v>
      </c>
      <c r="G20" s="30">
        <v>9</v>
      </c>
      <c r="H20" s="27">
        <f t="shared" si="1"/>
        <v>26</v>
      </c>
      <c r="I20" s="28">
        <v>16</v>
      </c>
      <c r="J20" s="29">
        <v>10</v>
      </c>
      <c r="K20" s="8"/>
      <c r="L20" s="8"/>
    </row>
    <row r="21" spans="1:12" s="7" customFormat="1" ht="15" customHeight="1">
      <c r="A21" s="32" t="s">
        <v>25</v>
      </c>
      <c r="B21" s="33">
        <f>+B22</f>
        <v>348</v>
      </c>
      <c r="C21" s="34">
        <f>+C22</f>
        <v>164</v>
      </c>
      <c r="D21" s="35">
        <f>+D22</f>
        <v>184</v>
      </c>
      <c r="E21" s="36">
        <f t="shared" si="0"/>
        <v>136</v>
      </c>
      <c r="F21" s="34">
        <f>+F22</f>
        <v>58</v>
      </c>
      <c r="G21" s="36">
        <f>+G22</f>
        <v>78</v>
      </c>
      <c r="H21" s="33">
        <f t="shared" si="1"/>
        <v>212</v>
      </c>
      <c r="I21" s="34">
        <f>+I22</f>
        <v>106</v>
      </c>
      <c r="J21" s="35">
        <f>+J22</f>
        <v>106</v>
      </c>
      <c r="K21" s="52"/>
      <c r="L21" s="52"/>
    </row>
    <row r="22" spans="1:12" s="31" customFormat="1" ht="15" customHeight="1">
      <c r="A22" s="26" t="s">
        <v>26</v>
      </c>
      <c r="B22" s="27">
        <f>+C22+D22</f>
        <v>348</v>
      </c>
      <c r="C22" s="28">
        <f>+F22+I22</f>
        <v>164</v>
      </c>
      <c r="D22" s="29">
        <f>+G22+J22</f>
        <v>184</v>
      </c>
      <c r="E22" s="30">
        <f t="shared" si="0"/>
        <v>136</v>
      </c>
      <c r="F22" s="28">
        <v>58</v>
      </c>
      <c r="G22" s="30">
        <v>78</v>
      </c>
      <c r="H22" s="27">
        <f t="shared" si="1"/>
        <v>212</v>
      </c>
      <c r="I22" s="28">
        <v>106</v>
      </c>
      <c r="J22" s="29">
        <v>106</v>
      </c>
      <c r="K22" s="8"/>
      <c r="L22" s="8"/>
    </row>
    <row r="23" spans="1:12" s="7" customFormat="1" ht="15" customHeight="1">
      <c r="A23" s="32" t="s">
        <v>27</v>
      </c>
      <c r="B23" s="33">
        <f>+B24</f>
        <v>35</v>
      </c>
      <c r="C23" s="34">
        <f>+C24</f>
        <v>23</v>
      </c>
      <c r="D23" s="35">
        <f>+D24</f>
        <v>12</v>
      </c>
      <c r="E23" s="36">
        <f t="shared" si="0"/>
        <v>14</v>
      </c>
      <c r="F23" s="34">
        <f>+F24</f>
        <v>10</v>
      </c>
      <c r="G23" s="36">
        <f>+G24</f>
        <v>4</v>
      </c>
      <c r="H23" s="33">
        <f t="shared" si="1"/>
        <v>21</v>
      </c>
      <c r="I23" s="34">
        <f>+I24</f>
        <v>13</v>
      </c>
      <c r="J23" s="35">
        <f>+J24</f>
        <v>8</v>
      </c>
      <c r="K23" s="52"/>
      <c r="L23" s="52"/>
    </row>
    <row r="24" spans="1:12" s="31" customFormat="1" ht="15" customHeight="1">
      <c r="A24" s="26" t="s">
        <v>28</v>
      </c>
      <c r="B24" s="27">
        <f>+C24+D24</f>
        <v>35</v>
      </c>
      <c r="C24" s="28">
        <f>+F24+I24</f>
        <v>23</v>
      </c>
      <c r="D24" s="29">
        <f>+G24+J24</f>
        <v>12</v>
      </c>
      <c r="E24" s="30">
        <f t="shared" si="0"/>
        <v>14</v>
      </c>
      <c r="F24" s="28">
        <v>10</v>
      </c>
      <c r="G24" s="30">
        <v>4</v>
      </c>
      <c r="H24" s="27">
        <f t="shared" si="1"/>
        <v>21</v>
      </c>
      <c r="I24" s="28">
        <v>13</v>
      </c>
      <c r="J24" s="29">
        <v>8</v>
      </c>
      <c r="K24" s="8"/>
      <c r="L24" s="8"/>
    </row>
    <row r="25" spans="1:12" s="7" customFormat="1" ht="15" customHeight="1">
      <c r="A25" s="32" t="s">
        <v>29</v>
      </c>
      <c r="B25" s="33">
        <f>+B26</f>
        <v>299</v>
      </c>
      <c r="C25" s="34">
        <f>+C26</f>
        <v>163</v>
      </c>
      <c r="D25" s="35">
        <f>+D26</f>
        <v>136</v>
      </c>
      <c r="E25" s="36">
        <f t="shared" si="0"/>
        <v>134</v>
      </c>
      <c r="F25" s="34">
        <f>+F26</f>
        <v>82</v>
      </c>
      <c r="G25" s="36">
        <f>+G26</f>
        <v>52</v>
      </c>
      <c r="H25" s="33">
        <f t="shared" si="1"/>
        <v>165</v>
      </c>
      <c r="I25" s="34">
        <f>+I26</f>
        <v>81</v>
      </c>
      <c r="J25" s="35">
        <f>+J26</f>
        <v>84</v>
      </c>
      <c r="K25" s="52"/>
      <c r="L25" s="52"/>
    </row>
    <row r="26" spans="1:12" s="31" customFormat="1" ht="15" customHeight="1" thickBot="1">
      <c r="A26" s="37" t="s">
        <v>29</v>
      </c>
      <c r="B26" s="38">
        <f>+C26+D26</f>
        <v>299</v>
      </c>
      <c r="C26" s="39">
        <f>+F26+I26</f>
        <v>163</v>
      </c>
      <c r="D26" s="40">
        <f>+G26+J26</f>
        <v>136</v>
      </c>
      <c r="E26" s="41">
        <f t="shared" si="0"/>
        <v>134</v>
      </c>
      <c r="F26" s="39">
        <v>82</v>
      </c>
      <c r="G26" s="41">
        <v>52</v>
      </c>
      <c r="H26" s="38">
        <f t="shared" si="1"/>
        <v>165</v>
      </c>
      <c r="I26" s="39">
        <v>81</v>
      </c>
      <c r="J26" s="40">
        <v>84</v>
      </c>
      <c r="K26" s="8"/>
      <c r="L26" s="8"/>
    </row>
    <row r="27" spans="1:12" s="7" customFormat="1" ht="14.25" customHeight="1" thickBot="1">
      <c r="A27" s="13" t="s">
        <v>3</v>
      </c>
      <c r="B27" s="42">
        <f>+C27+D27</f>
        <v>1961</v>
      </c>
      <c r="C27" s="43">
        <f>+C8+C10+C13+C15+C19+C21+C23+C25</f>
        <v>1128</v>
      </c>
      <c r="D27" s="44">
        <f>+D8+D10+D13+D15+D19+D21+D23+D25</f>
        <v>833</v>
      </c>
      <c r="E27" s="45">
        <f>+F27+G27</f>
        <v>847</v>
      </c>
      <c r="F27" s="43">
        <f>+F8+F10+F13+F15+F19+F21+F23+F25</f>
        <v>504</v>
      </c>
      <c r="G27" s="46">
        <f>+G8+G10+G13+G15+G19+G21+G23+G25</f>
        <v>343</v>
      </c>
      <c r="H27" s="42">
        <f>+I27+J27</f>
        <v>1114</v>
      </c>
      <c r="I27" s="43">
        <f>+I8+I10+I13+I15+I19+I21+I23+I25</f>
        <v>624</v>
      </c>
      <c r="J27" s="44">
        <f>+J8+J10+J13+J15+J19+J21+J23+J25</f>
        <v>490</v>
      </c>
      <c r="K27" s="52"/>
      <c r="L27" s="52"/>
    </row>
    <row r="28" spans="1:12" s="31" customFormat="1" ht="12.75" customHeight="1">
      <c r="A28" s="8" t="s">
        <v>30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s="31" customFormat="1" ht="12.75" customHeight="1">
      <c r="A29" s="8" t="s">
        <v>31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s="31" customFormat="1" ht="16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customHeight="1">
      <c r="A31" s="50" t="s">
        <v>0</v>
      </c>
      <c r="B31" s="50"/>
      <c r="C31" s="50"/>
      <c r="D31" s="50"/>
      <c r="E31" s="50"/>
      <c r="F31" s="50"/>
      <c r="G31" s="50"/>
      <c r="H31" s="50"/>
      <c r="I31" s="50"/>
      <c r="J31" s="50"/>
      <c r="K31" s="54"/>
      <c r="L31" s="1"/>
    </row>
    <row r="32" spans="1:12" ht="15.75">
      <c r="A32" s="50" t="s">
        <v>32</v>
      </c>
      <c r="B32" s="50"/>
      <c r="C32" s="50"/>
      <c r="D32" s="50"/>
      <c r="E32" s="50"/>
      <c r="F32" s="50"/>
      <c r="G32" s="50"/>
      <c r="H32" s="50"/>
      <c r="I32" s="50"/>
      <c r="J32" s="50"/>
      <c r="K32" s="55"/>
      <c r="L32" s="1"/>
    </row>
    <row r="33" spans="1:12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0.5" customHeight="1">
      <c r="A34" s="3" t="s">
        <v>2</v>
      </c>
      <c r="B34" s="4" t="s">
        <v>3</v>
      </c>
      <c r="C34" s="5"/>
      <c r="D34" s="6"/>
      <c r="E34" s="4" t="s">
        <v>4</v>
      </c>
      <c r="F34" s="5"/>
      <c r="G34" s="6"/>
      <c r="H34" s="4" t="s">
        <v>5</v>
      </c>
      <c r="I34" s="5"/>
      <c r="J34" s="6"/>
      <c r="K34" s="1"/>
      <c r="L34" s="1"/>
    </row>
    <row r="35" spans="1:12" s="7" customFormat="1" ht="12.75" customHeight="1" thickBot="1">
      <c r="A35" s="9" t="s">
        <v>6</v>
      </c>
      <c r="B35" s="10" t="s">
        <v>7</v>
      </c>
      <c r="C35" s="11"/>
      <c r="D35" s="12"/>
      <c r="E35" s="10" t="s">
        <v>8</v>
      </c>
      <c r="F35" s="11"/>
      <c r="G35" s="12"/>
      <c r="H35" s="10" t="s">
        <v>9</v>
      </c>
      <c r="I35" s="11"/>
      <c r="J35" s="12"/>
      <c r="K35" s="52"/>
      <c r="L35" s="52"/>
    </row>
    <row r="36" spans="1:12" s="7" customFormat="1" ht="13.5" customHeight="1" thickBot="1">
      <c r="A36" s="13"/>
      <c r="B36" s="14" t="s">
        <v>10</v>
      </c>
      <c r="C36" s="15" t="s">
        <v>11</v>
      </c>
      <c r="D36" s="16" t="s">
        <v>12</v>
      </c>
      <c r="E36" s="17" t="s">
        <v>10</v>
      </c>
      <c r="F36" s="15" t="s">
        <v>11</v>
      </c>
      <c r="G36" s="17" t="s">
        <v>12</v>
      </c>
      <c r="H36" s="14" t="s">
        <v>10</v>
      </c>
      <c r="I36" s="15" t="s">
        <v>11</v>
      </c>
      <c r="J36" s="16" t="s">
        <v>12</v>
      </c>
      <c r="K36" s="52"/>
      <c r="L36" s="52"/>
    </row>
    <row r="37" spans="1:12" s="7" customFormat="1" ht="11.25">
      <c r="A37" s="18" t="s">
        <v>13</v>
      </c>
      <c r="B37" s="19">
        <f>+B38</f>
        <v>198</v>
      </c>
      <c r="C37" s="20">
        <f>+C38</f>
        <v>143</v>
      </c>
      <c r="D37" s="21">
        <f>+D38</f>
        <v>55</v>
      </c>
      <c r="E37" s="22">
        <f aca="true" t="shared" si="3" ref="E37:E55">SUM(F37:G37)</f>
        <v>109</v>
      </c>
      <c r="F37" s="20">
        <f>+F38</f>
        <v>75</v>
      </c>
      <c r="G37" s="23">
        <f>+G38</f>
        <v>34</v>
      </c>
      <c r="H37" s="24">
        <f aca="true" t="shared" si="4" ref="H37:H55">SUM(I37:J37)</f>
        <v>89</v>
      </c>
      <c r="I37" s="20">
        <f>+I38</f>
        <v>68</v>
      </c>
      <c r="J37" s="21">
        <f>+J38</f>
        <v>21</v>
      </c>
      <c r="K37" s="52"/>
      <c r="L37" s="52"/>
    </row>
    <row r="38" spans="1:12" s="25" customFormat="1" ht="15" customHeight="1">
      <c r="A38" s="26" t="s">
        <v>13</v>
      </c>
      <c r="B38" s="27">
        <f>SUM(C38:D38)</f>
        <v>198</v>
      </c>
      <c r="C38" s="28">
        <f>+F38+I38</f>
        <v>143</v>
      </c>
      <c r="D38" s="29">
        <f>+G38+J38</f>
        <v>55</v>
      </c>
      <c r="E38" s="30">
        <f t="shared" si="3"/>
        <v>109</v>
      </c>
      <c r="F38" s="28">
        <v>75</v>
      </c>
      <c r="G38" s="30">
        <v>34</v>
      </c>
      <c r="H38" s="27">
        <f t="shared" si="4"/>
        <v>89</v>
      </c>
      <c r="I38" s="28">
        <v>68</v>
      </c>
      <c r="J38" s="29">
        <v>21</v>
      </c>
      <c r="K38" s="53"/>
      <c r="L38" s="53"/>
    </row>
    <row r="39" spans="1:12" s="31" customFormat="1" ht="15" customHeight="1">
      <c r="A39" s="32" t="s">
        <v>14</v>
      </c>
      <c r="B39" s="33">
        <f>SUM(B40:B41)</f>
        <v>317</v>
      </c>
      <c r="C39" s="34">
        <f>SUM(C40:C41)</f>
        <v>157</v>
      </c>
      <c r="D39" s="35">
        <f>SUM(D40:D41)</f>
        <v>160</v>
      </c>
      <c r="E39" s="36">
        <f t="shared" si="3"/>
        <v>118</v>
      </c>
      <c r="F39" s="34">
        <f>SUM(F40:F41)</f>
        <v>57</v>
      </c>
      <c r="G39" s="36">
        <f>SUM(G40:G41)</f>
        <v>61</v>
      </c>
      <c r="H39" s="33">
        <f t="shared" si="4"/>
        <v>199</v>
      </c>
      <c r="I39" s="34">
        <f>SUM(I40:I41)</f>
        <v>100</v>
      </c>
      <c r="J39" s="35">
        <f>SUM(J40:J41)</f>
        <v>99</v>
      </c>
      <c r="K39" s="8"/>
      <c r="L39" s="8"/>
    </row>
    <row r="40" spans="1:12" s="7" customFormat="1" ht="15" customHeight="1">
      <c r="A40" s="26" t="s">
        <v>15</v>
      </c>
      <c r="B40" s="27">
        <f>+C40+D40</f>
        <v>134</v>
      </c>
      <c r="C40" s="28">
        <f>+F40+I40</f>
        <v>61</v>
      </c>
      <c r="D40" s="29">
        <f>+G40+J40</f>
        <v>73</v>
      </c>
      <c r="E40" s="30">
        <f t="shared" si="3"/>
        <v>52</v>
      </c>
      <c r="F40" s="28">
        <v>25</v>
      </c>
      <c r="G40" s="30">
        <v>27</v>
      </c>
      <c r="H40" s="27">
        <f t="shared" si="4"/>
        <v>82</v>
      </c>
      <c r="I40" s="28">
        <v>36</v>
      </c>
      <c r="J40" s="29">
        <v>46</v>
      </c>
      <c r="K40" s="52"/>
      <c r="L40" s="52"/>
    </row>
    <row r="41" spans="1:12" s="31" customFormat="1" ht="15" customHeight="1">
      <c r="A41" s="26" t="s">
        <v>16</v>
      </c>
      <c r="B41" s="27">
        <f>+C41+D41</f>
        <v>183</v>
      </c>
      <c r="C41" s="28">
        <f>+F41+I41</f>
        <v>96</v>
      </c>
      <c r="D41" s="29">
        <f>+G41+J41</f>
        <v>87</v>
      </c>
      <c r="E41" s="30">
        <f t="shared" si="3"/>
        <v>66</v>
      </c>
      <c r="F41" s="28">
        <v>32</v>
      </c>
      <c r="G41" s="30">
        <v>34</v>
      </c>
      <c r="H41" s="27">
        <f t="shared" si="4"/>
        <v>117</v>
      </c>
      <c r="I41" s="28">
        <v>64</v>
      </c>
      <c r="J41" s="29">
        <v>53</v>
      </c>
      <c r="K41" s="8"/>
      <c r="L41" s="8"/>
    </row>
    <row r="42" spans="1:12" s="31" customFormat="1" ht="15" customHeight="1">
      <c r="A42" s="32" t="s">
        <v>17</v>
      </c>
      <c r="B42" s="33">
        <f>+B43</f>
        <v>73</v>
      </c>
      <c r="C42" s="34">
        <f>+C43</f>
        <v>42</v>
      </c>
      <c r="D42" s="35">
        <f>+D43</f>
        <v>31</v>
      </c>
      <c r="E42" s="36">
        <f t="shared" si="3"/>
        <v>17</v>
      </c>
      <c r="F42" s="34">
        <f>+F43</f>
        <v>11</v>
      </c>
      <c r="G42" s="36">
        <f>+G43</f>
        <v>6</v>
      </c>
      <c r="H42" s="33">
        <f t="shared" si="4"/>
        <v>56</v>
      </c>
      <c r="I42" s="34">
        <f>+I43</f>
        <v>31</v>
      </c>
      <c r="J42" s="35">
        <f>+J43</f>
        <v>25</v>
      </c>
      <c r="K42" s="8"/>
      <c r="L42" s="8"/>
    </row>
    <row r="43" spans="1:12" s="7" customFormat="1" ht="15" customHeight="1">
      <c r="A43" s="26" t="s">
        <v>18</v>
      </c>
      <c r="B43" s="27">
        <f>+C43+D43</f>
        <v>73</v>
      </c>
      <c r="C43" s="28">
        <f>+F43+I43</f>
        <v>42</v>
      </c>
      <c r="D43" s="29">
        <f>+G43+J43</f>
        <v>31</v>
      </c>
      <c r="E43" s="30">
        <f t="shared" si="3"/>
        <v>17</v>
      </c>
      <c r="F43" s="28">
        <v>11</v>
      </c>
      <c r="G43" s="30">
        <v>6</v>
      </c>
      <c r="H43" s="27">
        <f t="shared" si="4"/>
        <v>56</v>
      </c>
      <c r="I43" s="28">
        <v>31</v>
      </c>
      <c r="J43" s="29">
        <v>25</v>
      </c>
      <c r="K43" s="52"/>
      <c r="L43" s="52"/>
    </row>
    <row r="44" spans="1:12" s="31" customFormat="1" ht="15" customHeight="1">
      <c r="A44" s="32" t="s">
        <v>19</v>
      </c>
      <c r="B44" s="33">
        <f>SUM(B45:B47)</f>
        <v>405</v>
      </c>
      <c r="C44" s="34">
        <f>SUM(C45:C47)</f>
        <v>242</v>
      </c>
      <c r="D44" s="35">
        <f>SUM(D45:D47)</f>
        <v>163</v>
      </c>
      <c r="E44" s="36">
        <f t="shared" si="3"/>
        <v>157</v>
      </c>
      <c r="F44" s="34">
        <f>SUM(F45:F47)</f>
        <v>96</v>
      </c>
      <c r="G44" s="36">
        <f>SUM(G45:G47)</f>
        <v>61</v>
      </c>
      <c r="H44" s="33">
        <f t="shared" si="4"/>
        <v>248</v>
      </c>
      <c r="I44" s="34">
        <f>SUM(I45:I47)</f>
        <v>146</v>
      </c>
      <c r="J44" s="35">
        <f>SUM(J45:J47)</f>
        <v>102</v>
      </c>
      <c r="K44" s="8"/>
      <c r="L44" s="8"/>
    </row>
    <row r="45" spans="1:12" s="7" customFormat="1" ht="15" customHeight="1">
      <c r="A45" s="26" t="s">
        <v>20</v>
      </c>
      <c r="B45" s="27">
        <f>+C45+D45</f>
        <v>92</v>
      </c>
      <c r="C45" s="28">
        <f aca="true" t="shared" si="5" ref="C45:D47">+F45+I45</f>
        <v>50</v>
      </c>
      <c r="D45" s="29">
        <f t="shared" si="5"/>
        <v>42</v>
      </c>
      <c r="E45" s="30">
        <f t="shared" si="3"/>
        <v>32</v>
      </c>
      <c r="F45" s="28">
        <v>17</v>
      </c>
      <c r="G45" s="30">
        <v>15</v>
      </c>
      <c r="H45" s="27">
        <f t="shared" si="4"/>
        <v>60</v>
      </c>
      <c r="I45" s="28">
        <v>33</v>
      </c>
      <c r="J45" s="29">
        <v>27</v>
      </c>
      <c r="K45" s="52"/>
      <c r="L45" s="52"/>
    </row>
    <row r="46" spans="1:12" s="31" customFormat="1" ht="15" customHeight="1">
      <c r="A46" s="26" t="s">
        <v>21</v>
      </c>
      <c r="B46" s="27">
        <f>+C46+D46</f>
        <v>89</v>
      </c>
      <c r="C46" s="28">
        <f t="shared" si="5"/>
        <v>58</v>
      </c>
      <c r="D46" s="29">
        <f t="shared" si="5"/>
        <v>31</v>
      </c>
      <c r="E46" s="30">
        <f t="shared" si="3"/>
        <v>43</v>
      </c>
      <c r="F46" s="28">
        <v>26</v>
      </c>
      <c r="G46" s="30">
        <v>17</v>
      </c>
      <c r="H46" s="27">
        <f t="shared" si="4"/>
        <v>46</v>
      </c>
      <c r="I46" s="28">
        <v>32</v>
      </c>
      <c r="J46" s="29">
        <v>14</v>
      </c>
      <c r="K46" s="8"/>
      <c r="L46" s="8"/>
    </row>
    <row r="47" spans="1:12" s="31" customFormat="1" ht="15" customHeight="1">
      <c r="A47" s="26" t="s">
        <v>22</v>
      </c>
      <c r="B47" s="27">
        <f>+C47+D47</f>
        <v>224</v>
      </c>
      <c r="C47" s="28">
        <f t="shared" si="5"/>
        <v>134</v>
      </c>
      <c r="D47" s="29">
        <f t="shared" si="5"/>
        <v>90</v>
      </c>
      <c r="E47" s="30">
        <f t="shared" si="3"/>
        <v>82</v>
      </c>
      <c r="F47" s="28">
        <v>53</v>
      </c>
      <c r="G47" s="30">
        <v>29</v>
      </c>
      <c r="H47" s="27">
        <f t="shared" si="4"/>
        <v>142</v>
      </c>
      <c r="I47" s="28">
        <v>81</v>
      </c>
      <c r="J47" s="29">
        <v>61</v>
      </c>
      <c r="K47" s="8"/>
      <c r="L47" s="8"/>
    </row>
    <row r="48" spans="1:12" s="31" customFormat="1" ht="15" customHeight="1">
      <c r="A48" s="32" t="s">
        <v>23</v>
      </c>
      <c r="B48" s="33">
        <f>+B49</f>
        <v>54</v>
      </c>
      <c r="C48" s="34">
        <f>+C49</f>
        <v>41</v>
      </c>
      <c r="D48" s="35">
        <f>+D49</f>
        <v>13</v>
      </c>
      <c r="E48" s="36">
        <f t="shared" si="3"/>
        <v>32</v>
      </c>
      <c r="F48" s="34">
        <f>+F49</f>
        <v>28</v>
      </c>
      <c r="G48" s="36">
        <f>+G49</f>
        <v>4</v>
      </c>
      <c r="H48" s="33">
        <f t="shared" si="4"/>
        <v>22</v>
      </c>
      <c r="I48" s="34">
        <f>+I49</f>
        <v>13</v>
      </c>
      <c r="J48" s="35">
        <f>+J49</f>
        <v>9</v>
      </c>
      <c r="K48" s="8"/>
      <c r="L48" s="8"/>
    </row>
    <row r="49" spans="1:12" s="7" customFormat="1" ht="15" customHeight="1">
      <c r="A49" s="26" t="s">
        <v>24</v>
      </c>
      <c r="B49" s="27">
        <f>+C49+D49</f>
        <v>54</v>
      </c>
      <c r="C49" s="28">
        <f>+F49+I49</f>
        <v>41</v>
      </c>
      <c r="D49" s="29">
        <f>+G49+J49</f>
        <v>13</v>
      </c>
      <c r="E49" s="30">
        <f t="shared" si="3"/>
        <v>32</v>
      </c>
      <c r="F49" s="28">
        <v>28</v>
      </c>
      <c r="G49" s="30">
        <v>4</v>
      </c>
      <c r="H49" s="27">
        <f t="shared" si="4"/>
        <v>22</v>
      </c>
      <c r="I49" s="28">
        <v>13</v>
      </c>
      <c r="J49" s="29">
        <v>9</v>
      </c>
      <c r="K49" s="52"/>
      <c r="L49" s="52"/>
    </row>
    <row r="50" spans="1:12" s="31" customFormat="1" ht="15" customHeight="1">
      <c r="A50" s="32" t="s">
        <v>25</v>
      </c>
      <c r="B50" s="33">
        <f>+B51</f>
        <v>272</v>
      </c>
      <c r="C50" s="34">
        <f>+C51</f>
        <v>128</v>
      </c>
      <c r="D50" s="35">
        <f>+D51</f>
        <v>144</v>
      </c>
      <c r="E50" s="36">
        <f t="shared" si="3"/>
        <v>106</v>
      </c>
      <c r="F50" s="34">
        <f>+F51</f>
        <v>50</v>
      </c>
      <c r="G50" s="36">
        <f>+G51</f>
        <v>56</v>
      </c>
      <c r="H50" s="33">
        <f t="shared" si="4"/>
        <v>166</v>
      </c>
      <c r="I50" s="34">
        <f>+I51</f>
        <v>78</v>
      </c>
      <c r="J50" s="35">
        <f>+J51</f>
        <v>88</v>
      </c>
      <c r="K50" s="8"/>
      <c r="L50" s="8"/>
    </row>
    <row r="51" spans="1:12" s="7" customFormat="1" ht="15" customHeight="1">
      <c r="A51" s="26" t="s">
        <v>26</v>
      </c>
      <c r="B51" s="27">
        <f>+C51+D51</f>
        <v>272</v>
      </c>
      <c r="C51" s="28">
        <f>+F51+I51</f>
        <v>128</v>
      </c>
      <c r="D51" s="29">
        <f>+G51+J51</f>
        <v>144</v>
      </c>
      <c r="E51" s="30">
        <f t="shared" si="3"/>
        <v>106</v>
      </c>
      <c r="F51" s="28">
        <v>50</v>
      </c>
      <c r="G51" s="30">
        <v>56</v>
      </c>
      <c r="H51" s="27">
        <f t="shared" si="4"/>
        <v>166</v>
      </c>
      <c r="I51" s="28">
        <v>78</v>
      </c>
      <c r="J51" s="29">
        <v>88</v>
      </c>
      <c r="K51" s="52"/>
      <c r="L51" s="52"/>
    </row>
    <row r="52" spans="1:12" s="31" customFormat="1" ht="15" customHeight="1">
      <c r="A52" s="32" t="s">
        <v>27</v>
      </c>
      <c r="B52" s="33">
        <f>+B53</f>
        <v>24</v>
      </c>
      <c r="C52" s="34">
        <f>+C53</f>
        <v>16</v>
      </c>
      <c r="D52" s="35">
        <f>+D53</f>
        <v>8</v>
      </c>
      <c r="E52" s="36">
        <f t="shared" si="3"/>
        <v>13</v>
      </c>
      <c r="F52" s="34">
        <f>+F53</f>
        <v>10</v>
      </c>
      <c r="G52" s="36">
        <f>+G53</f>
        <v>3</v>
      </c>
      <c r="H52" s="33">
        <f t="shared" si="4"/>
        <v>11</v>
      </c>
      <c r="I52" s="34">
        <f>+I53</f>
        <v>6</v>
      </c>
      <c r="J52" s="35">
        <f>+J53</f>
        <v>5</v>
      </c>
      <c r="K52" s="8"/>
      <c r="L52" s="8"/>
    </row>
    <row r="53" spans="1:12" s="7" customFormat="1" ht="15" customHeight="1">
      <c r="A53" s="26" t="s">
        <v>28</v>
      </c>
      <c r="B53" s="27">
        <f>+C53+D53</f>
        <v>24</v>
      </c>
      <c r="C53" s="28">
        <f>+F53+I53</f>
        <v>16</v>
      </c>
      <c r="D53" s="29">
        <f>+G53+J53</f>
        <v>8</v>
      </c>
      <c r="E53" s="30">
        <f t="shared" si="3"/>
        <v>13</v>
      </c>
      <c r="F53" s="28">
        <v>10</v>
      </c>
      <c r="G53" s="30">
        <v>3</v>
      </c>
      <c r="H53" s="27">
        <f t="shared" si="4"/>
        <v>11</v>
      </c>
      <c r="I53" s="28">
        <v>6</v>
      </c>
      <c r="J53" s="29">
        <v>5</v>
      </c>
      <c r="K53" s="52"/>
      <c r="L53" s="52"/>
    </row>
    <row r="54" spans="1:12" s="31" customFormat="1" ht="15" customHeight="1">
      <c r="A54" s="32" t="s">
        <v>29</v>
      </c>
      <c r="B54" s="33">
        <f>+B55</f>
        <v>223</v>
      </c>
      <c r="C54" s="34">
        <f>+C55</f>
        <v>113</v>
      </c>
      <c r="D54" s="35">
        <f>+D55</f>
        <v>110</v>
      </c>
      <c r="E54" s="36">
        <f t="shared" si="3"/>
        <v>107</v>
      </c>
      <c r="F54" s="34">
        <f>+F55</f>
        <v>58</v>
      </c>
      <c r="G54" s="36">
        <f>+G55</f>
        <v>49</v>
      </c>
      <c r="H54" s="33">
        <f t="shared" si="4"/>
        <v>116</v>
      </c>
      <c r="I54" s="34">
        <f>+I55</f>
        <v>55</v>
      </c>
      <c r="J54" s="35">
        <f>+J55</f>
        <v>61</v>
      </c>
      <c r="K54" s="8"/>
      <c r="L54" s="8"/>
    </row>
    <row r="55" spans="1:12" s="7" customFormat="1" ht="15" customHeight="1" thickBot="1">
      <c r="A55" s="37" t="s">
        <v>29</v>
      </c>
      <c r="B55" s="38">
        <f>+C55+D55</f>
        <v>223</v>
      </c>
      <c r="C55" s="39">
        <f>+F55+I55</f>
        <v>113</v>
      </c>
      <c r="D55" s="40">
        <f>+G55+J55</f>
        <v>110</v>
      </c>
      <c r="E55" s="41">
        <f t="shared" si="3"/>
        <v>107</v>
      </c>
      <c r="F55" s="39">
        <v>58</v>
      </c>
      <c r="G55" s="41">
        <v>49</v>
      </c>
      <c r="H55" s="38">
        <f t="shared" si="4"/>
        <v>116</v>
      </c>
      <c r="I55" s="39">
        <v>55</v>
      </c>
      <c r="J55" s="40">
        <v>61</v>
      </c>
      <c r="K55" s="52"/>
      <c r="L55" s="52"/>
    </row>
    <row r="56" spans="1:12" s="31" customFormat="1" ht="15" customHeight="1" thickBot="1">
      <c r="A56" s="13" t="s">
        <v>3</v>
      </c>
      <c r="B56" s="42">
        <f>+C56+D56</f>
        <v>1566</v>
      </c>
      <c r="C56" s="43">
        <f>+C37+C39+C42+C44+C48+C50+C52+C54</f>
        <v>882</v>
      </c>
      <c r="D56" s="44">
        <f>+D37+D39+D42+D44+D48+D50+D52+D54</f>
        <v>684</v>
      </c>
      <c r="E56" s="45">
        <f>+F56+G56</f>
        <v>659</v>
      </c>
      <c r="F56" s="43">
        <f>+F37+F39+F42+F44+F48+F50+F52+F54</f>
        <v>385</v>
      </c>
      <c r="G56" s="46">
        <f>+G37+G39+G42+G44+G48+G50+G52+G54</f>
        <v>274</v>
      </c>
      <c r="H56" s="42">
        <f>+I56+J56</f>
        <v>907</v>
      </c>
      <c r="I56" s="43">
        <f>+I37+I39+I42+I44+I48+I50+I52+I54</f>
        <v>497</v>
      </c>
      <c r="J56" s="44">
        <f>+J37+J39+J42+J44+J48+J50+J52+J54</f>
        <v>410</v>
      </c>
      <c r="K56" s="8"/>
      <c r="L56" s="8"/>
    </row>
    <row r="57" spans="1:12" s="7" customFormat="1" ht="14.25" customHeight="1">
      <c r="A57" s="8" t="s">
        <v>30</v>
      </c>
      <c r="B57" s="8"/>
      <c r="C57" s="8"/>
      <c r="D57" s="8"/>
      <c r="E57" s="8"/>
      <c r="F57" s="8"/>
      <c r="G57" s="8"/>
      <c r="H57" s="8"/>
      <c r="I57" s="8"/>
      <c r="J57" s="8"/>
      <c r="K57" s="52"/>
      <c r="L57" s="52"/>
    </row>
    <row r="58" spans="1:12" s="31" customFormat="1" ht="11.25">
      <c r="A58" s="8" t="s">
        <v>31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5" spans="12:14" ht="15">
      <c r="L65" s="8"/>
      <c r="M65" s="7"/>
      <c r="N65" s="7"/>
    </row>
    <row r="66" spans="12:14" ht="15">
      <c r="L66" s="8"/>
      <c r="M66" s="7"/>
      <c r="N66" s="7"/>
    </row>
    <row r="67" spans="12:14" ht="15">
      <c r="L67" s="8"/>
      <c r="M67" s="7"/>
      <c r="N67" s="7"/>
    </row>
    <row r="68" spans="12:14" ht="15">
      <c r="L68" s="8"/>
      <c r="M68" s="25"/>
      <c r="N68" s="25"/>
    </row>
    <row r="69" spans="12:14" ht="15">
      <c r="L69" s="8"/>
      <c r="M69" s="31"/>
      <c r="N69" s="31"/>
    </row>
    <row r="70" spans="12:14" ht="15">
      <c r="L70" s="8"/>
      <c r="M70" s="7"/>
      <c r="N70" s="7"/>
    </row>
    <row r="71" spans="12:14" ht="15">
      <c r="L71" s="8"/>
      <c r="M71" s="31"/>
      <c r="N71" s="31"/>
    </row>
    <row r="72" spans="12:14" ht="15">
      <c r="L72" s="8"/>
      <c r="M72" s="31"/>
      <c r="N72" s="31"/>
    </row>
    <row r="73" spans="12:14" ht="15">
      <c r="L73" s="8"/>
      <c r="M73" s="7"/>
      <c r="N73" s="7"/>
    </row>
    <row r="74" spans="12:14" ht="15">
      <c r="L74" s="8"/>
      <c r="M74" s="31"/>
      <c r="N74" s="31"/>
    </row>
    <row r="75" spans="12:14" ht="15">
      <c r="L75" s="8"/>
      <c r="M75" s="7"/>
      <c r="N75" s="7"/>
    </row>
    <row r="89" spans="1:10" ht="15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2" spans="1:10" ht="15">
      <c r="A92" s="48"/>
      <c r="B92" s="48"/>
      <c r="C92" s="48"/>
      <c r="D92" s="48"/>
      <c r="E92" s="48"/>
      <c r="F92" s="48"/>
      <c r="G92" s="48"/>
      <c r="H92" s="48"/>
      <c r="I92" s="48"/>
      <c r="J92" s="48"/>
    </row>
    <row r="93" spans="1:10" ht="15">
      <c r="A93" s="49"/>
      <c r="B93" s="49"/>
      <c r="C93" s="49"/>
      <c r="D93" s="49"/>
      <c r="E93" s="49"/>
      <c r="F93" s="49"/>
      <c r="G93" s="49"/>
      <c r="H93" s="49"/>
      <c r="I93" s="49"/>
      <c r="J93" s="49"/>
    </row>
    <row r="123" spans="1:10" ht="15.75" thickBo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</row>
    <row r="124" ht="15.75" thickTop="1"/>
  </sheetData>
  <sheetProtection/>
  <mergeCells count="18">
    <mergeCell ref="A92:J92"/>
    <mergeCell ref="A93:J93"/>
    <mergeCell ref="A31:J31"/>
    <mergeCell ref="A32:J32"/>
    <mergeCell ref="B34:D34"/>
    <mergeCell ref="E34:G34"/>
    <mergeCell ref="H34:J34"/>
    <mergeCell ref="B35:D35"/>
    <mergeCell ref="E35:G35"/>
    <mergeCell ref="H35:J35"/>
    <mergeCell ref="A2:J2"/>
    <mergeCell ref="A3:J3"/>
    <mergeCell ref="B5:D5"/>
    <mergeCell ref="E5:G5"/>
    <mergeCell ref="H5:J5"/>
    <mergeCell ref="B6:D6"/>
    <mergeCell ref="E6:G6"/>
    <mergeCell ref="H6:J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M23" sqref="M23"/>
    </sheetView>
  </sheetViews>
  <sheetFormatPr defaultColWidth="11.421875" defaultRowHeight="15"/>
  <cols>
    <col min="1" max="1" width="18.00390625" style="0" customWidth="1"/>
    <col min="2" max="4" width="7.28125" style="0" customWidth="1"/>
    <col min="5" max="7" width="8.28125" style="0" customWidth="1"/>
    <col min="8" max="8" width="7.28125" style="0" customWidth="1"/>
    <col min="9" max="9" width="7.57421875" style="0" customWidth="1"/>
    <col min="10" max="10" width="7.28125" style="0" customWidth="1"/>
  </cols>
  <sheetData>
    <row r="1" spans="1:10" ht="12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7" customFormat="1" ht="12.75" customHeight="1">
      <c r="A5" s="56" t="s">
        <v>2</v>
      </c>
      <c r="B5" s="4" t="s">
        <v>3</v>
      </c>
      <c r="C5" s="5"/>
      <c r="D5" s="6"/>
      <c r="E5" s="4" t="s">
        <v>4</v>
      </c>
      <c r="F5" s="5"/>
      <c r="G5" s="6"/>
      <c r="H5" s="4" t="s">
        <v>5</v>
      </c>
      <c r="I5" s="5"/>
      <c r="J5" s="6"/>
    </row>
    <row r="6" spans="1:10" s="7" customFormat="1" ht="13.5" customHeight="1" thickBot="1">
      <c r="A6" s="57" t="s">
        <v>6</v>
      </c>
      <c r="B6" s="10" t="s">
        <v>7</v>
      </c>
      <c r="C6" s="11"/>
      <c r="D6" s="12"/>
      <c r="E6" s="10" t="s">
        <v>8</v>
      </c>
      <c r="F6" s="11"/>
      <c r="G6" s="12"/>
      <c r="H6" s="10" t="s">
        <v>9</v>
      </c>
      <c r="I6" s="11"/>
      <c r="J6" s="12"/>
    </row>
    <row r="7" spans="1:10" s="7" customFormat="1" ht="12" thickBot="1">
      <c r="A7" s="58"/>
      <c r="B7" s="14" t="s">
        <v>10</v>
      </c>
      <c r="C7" s="15" t="s">
        <v>11</v>
      </c>
      <c r="D7" s="16" t="s">
        <v>12</v>
      </c>
      <c r="E7" s="17" t="s">
        <v>10</v>
      </c>
      <c r="F7" s="15" t="s">
        <v>11</v>
      </c>
      <c r="G7" s="17" t="s">
        <v>12</v>
      </c>
      <c r="H7" s="14" t="s">
        <v>10</v>
      </c>
      <c r="I7" s="15" t="s">
        <v>11</v>
      </c>
      <c r="J7" s="16" t="s">
        <v>12</v>
      </c>
    </row>
    <row r="8" spans="1:10" s="25" customFormat="1" ht="15" customHeight="1">
      <c r="A8" s="59" t="s">
        <v>13</v>
      </c>
      <c r="B8" s="19">
        <f>+B9</f>
        <v>201</v>
      </c>
      <c r="C8" s="20">
        <f>+C9</f>
        <v>132</v>
      </c>
      <c r="D8" s="21">
        <f>+D9</f>
        <v>69</v>
      </c>
      <c r="E8" s="22">
        <f aca="true" t="shared" si="0" ref="E8:E26">SUM(F8:G8)</f>
        <v>121</v>
      </c>
      <c r="F8" s="20">
        <f>+F9</f>
        <v>80</v>
      </c>
      <c r="G8" s="23">
        <f>+G9</f>
        <v>41</v>
      </c>
      <c r="H8" s="24">
        <f aca="true" t="shared" si="1" ref="H8:H26">SUM(I8:J8)</f>
        <v>80</v>
      </c>
      <c r="I8" s="20">
        <f>+I9</f>
        <v>52</v>
      </c>
      <c r="J8" s="21">
        <f>+J9</f>
        <v>28</v>
      </c>
    </row>
    <row r="9" spans="1:10" s="31" customFormat="1" ht="15" customHeight="1">
      <c r="A9" s="60" t="s">
        <v>13</v>
      </c>
      <c r="B9" s="27">
        <f>SUM(C9:D9)</f>
        <v>201</v>
      </c>
      <c r="C9" s="28">
        <f>+F9+I9</f>
        <v>132</v>
      </c>
      <c r="D9" s="29">
        <f>+G9+J9</f>
        <v>69</v>
      </c>
      <c r="E9" s="30">
        <f t="shared" si="0"/>
        <v>121</v>
      </c>
      <c r="F9" s="28">
        <f>80</f>
        <v>80</v>
      </c>
      <c r="G9" s="30">
        <f>41</f>
        <v>41</v>
      </c>
      <c r="H9" s="27">
        <f t="shared" si="1"/>
        <v>80</v>
      </c>
      <c r="I9" s="28">
        <f>52</f>
        <v>52</v>
      </c>
      <c r="J9" s="29">
        <f>28</f>
        <v>28</v>
      </c>
    </row>
    <row r="10" spans="1:10" s="7" customFormat="1" ht="15" customHeight="1">
      <c r="A10" s="32" t="s">
        <v>14</v>
      </c>
      <c r="B10" s="33">
        <f>SUM(B11:B12)</f>
        <v>331</v>
      </c>
      <c r="C10" s="34">
        <f>SUM(C11:C12)</f>
        <v>157</v>
      </c>
      <c r="D10" s="35">
        <f>SUM(D11:D12)</f>
        <v>174</v>
      </c>
      <c r="E10" s="36">
        <f t="shared" si="0"/>
        <v>112</v>
      </c>
      <c r="F10" s="34">
        <f>SUM(F11:F12)</f>
        <v>53</v>
      </c>
      <c r="G10" s="36">
        <f>SUM(G11:G12)</f>
        <v>59</v>
      </c>
      <c r="H10" s="33">
        <f t="shared" si="1"/>
        <v>219</v>
      </c>
      <c r="I10" s="34">
        <f>SUM(I11:I12)</f>
        <v>104</v>
      </c>
      <c r="J10" s="35">
        <f>SUM(J11:J12)</f>
        <v>115</v>
      </c>
    </row>
    <row r="11" spans="1:10" s="31" customFormat="1" ht="15" customHeight="1">
      <c r="A11" s="60" t="s">
        <v>15</v>
      </c>
      <c r="B11" s="27">
        <f>+C11+D11</f>
        <v>137</v>
      </c>
      <c r="C11" s="28">
        <f>+F11+I11</f>
        <v>56</v>
      </c>
      <c r="D11" s="29">
        <f>+G11+J11</f>
        <v>81</v>
      </c>
      <c r="E11" s="30">
        <f t="shared" si="0"/>
        <v>48</v>
      </c>
      <c r="F11" s="28">
        <f>21</f>
        <v>21</v>
      </c>
      <c r="G11" s="30">
        <f>27</f>
        <v>27</v>
      </c>
      <c r="H11" s="27">
        <f t="shared" si="1"/>
        <v>89</v>
      </c>
      <c r="I11" s="28">
        <f>35</f>
        <v>35</v>
      </c>
      <c r="J11" s="29">
        <f>54</f>
        <v>54</v>
      </c>
    </row>
    <row r="12" spans="1:10" s="31" customFormat="1" ht="15" customHeight="1">
      <c r="A12" s="60" t="s">
        <v>16</v>
      </c>
      <c r="B12" s="27">
        <f>+C12+D12</f>
        <v>194</v>
      </c>
      <c r="C12" s="28">
        <f>+F12+I12</f>
        <v>101</v>
      </c>
      <c r="D12" s="29">
        <f>+G12+J12</f>
        <v>93</v>
      </c>
      <c r="E12" s="30">
        <f t="shared" si="0"/>
        <v>64</v>
      </c>
      <c r="F12" s="28">
        <f>32</f>
        <v>32</v>
      </c>
      <c r="G12" s="30">
        <f>32</f>
        <v>32</v>
      </c>
      <c r="H12" s="27">
        <f t="shared" si="1"/>
        <v>130</v>
      </c>
      <c r="I12" s="28">
        <f>69</f>
        <v>69</v>
      </c>
      <c r="J12" s="29">
        <f>61</f>
        <v>61</v>
      </c>
    </row>
    <row r="13" spans="1:10" s="7" customFormat="1" ht="15" customHeight="1">
      <c r="A13" s="61" t="s">
        <v>17</v>
      </c>
      <c r="B13" s="33">
        <f>+B14</f>
        <v>81</v>
      </c>
      <c r="C13" s="34">
        <f>+C14</f>
        <v>41</v>
      </c>
      <c r="D13" s="35">
        <f>+D14</f>
        <v>40</v>
      </c>
      <c r="E13" s="36">
        <f t="shared" si="0"/>
        <v>27</v>
      </c>
      <c r="F13" s="34">
        <f>+F14</f>
        <v>14</v>
      </c>
      <c r="G13" s="36">
        <f>+G14</f>
        <v>13</v>
      </c>
      <c r="H13" s="33">
        <f t="shared" si="1"/>
        <v>54</v>
      </c>
      <c r="I13" s="34">
        <f>+I14</f>
        <v>27</v>
      </c>
      <c r="J13" s="35">
        <f>+J14</f>
        <v>27</v>
      </c>
    </row>
    <row r="14" spans="1:10" s="31" customFormat="1" ht="15" customHeight="1">
      <c r="A14" s="60" t="s">
        <v>18</v>
      </c>
      <c r="B14" s="27">
        <f>+C14+D14</f>
        <v>81</v>
      </c>
      <c r="C14" s="28">
        <f>+F14+I14</f>
        <v>41</v>
      </c>
      <c r="D14" s="29">
        <f>+G14+J14</f>
        <v>40</v>
      </c>
      <c r="E14" s="30">
        <f t="shared" si="0"/>
        <v>27</v>
      </c>
      <c r="F14" s="28">
        <f>14</f>
        <v>14</v>
      </c>
      <c r="G14" s="30">
        <f>13</f>
        <v>13</v>
      </c>
      <c r="H14" s="27">
        <f t="shared" si="1"/>
        <v>54</v>
      </c>
      <c r="I14" s="28">
        <f>27</f>
        <v>27</v>
      </c>
      <c r="J14" s="29">
        <f>27</f>
        <v>27</v>
      </c>
    </row>
    <row r="15" spans="1:10" s="7" customFormat="1" ht="15" customHeight="1">
      <c r="A15" s="61" t="s">
        <v>19</v>
      </c>
      <c r="B15" s="33">
        <f>SUM(B16:B18)</f>
        <v>348</v>
      </c>
      <c r="C15" s="34">
        <f>SUM(C16:C18)</f>
        <v>193</v>
      </c>
      <c r="D15" s="35">
        <f>SUM(D16:D18)</f>
        <v>155</v>
      </c>
      <c r="E15" s="36">
        <f t="shared" si="0"/>
        <v>137</v>
      </c>
      <c r="F15" s="34">
        <f>SUM(F16:F18)</f>
        <v>73</v>
      </c>
      <c r="G15" s="36">
        <f>SUM(G16:G18)</f>
        <v>64</v>
      </c>
      <c r="H15" s="33">
        <f t="shared" si="1"/>
        <v>211</v>
      </c>
      <c r="I15" s="34">
        <f>SUM(I16:I18)</f>
        <v>120</v>
      </c>
      <c r="J15" s="35">
        <f>SUM(J16:J18)</f>
        <v>91</v>
      </c>
    </row>
    <row r="16" spans="1:10" s="31" customFormat="1" ht="15" customHeight="1">
      <c r="A16" s="60" t="s">
        <v>20</v>
      </c>
      <c r="B16" s="27">
        <f>+C16+D16</f>
        <v>68</v>
      </c>
      <c r="C16" s="28">
        <f aca="true" t="shared" si="2" ref="C16:D18">+F16+I16</f>
        <v>34</v>
      </c>
      <c r="D16" s="29">
        <f t="shared" si="2"/>
        <v>34</v>
      </c>
      <c r="E16" s="30">
        <f t="shared" si="0"/>
        <v>26</v>
      </c>
      <c r="F16" s="28">
        <f>9</f>
        <v>9</v>
      </c>
      <c r="G16" s="30">
        <f>17</f>
        <v>17</v>
      </c>
      <c r="H16" s="27">
        <f t="shared" si="1"/>
        <v>42</v>
      </c>
      <c r="I16" s="28">
        <f>25</f>
        <v>25</v>
      </c>
      <c r="J16" s="29">
        <f>17</f>
        <v>17</v>
      </c>
    </row>
    <row r="17" spans="1:10" s="31" customFormat="1" ht="15" customHeight="1">
      <c r="A17" s="60" t="s">
        <v>21</v>
      </c>
      <c r="B17" s="27">
        <f>+C17+D17</f>
        <v>55</v>
      </c>
      <c r="C17" s="28">
        <f t="shared" si="2"/>
        <v>34</v>
      </c>
      <c r="D17" s="29">
        <f t="shared" si="2"/>
        <v>21</v>
      </c>
      <c r="E17" s="30">
        <f t="shared" si="0"/>
        <v>23</v>
      </c>
      <c r="F17" s="28">
        <f>10</f>
        <v>10</v>
      </c>
      <c r="G17" s="30">
        <f>13</f>
        <v>13</v>
      </c>
      <c r="H17" s="27">
        <f t="shared" si="1"/>
        <v>32</v>
      </c>
      <c r="I17" s="28">
        <f>24</f>
        <v>24</v>
      </c>
      <c r="J17" s="29">
        <f>8</f>
        <v>8</v>
      </c>
    </row>
    <row r="18" spans="1:10" s="31" customFormat="1" ht="15" customHeight="1">
      <c r="A18" s="60" t="s">
        <v>22</v>
      </c>
      <c r="B18" s="27">
        <f>+C18+D18</f>
        <v>225</v>
      </c>
      <c r="C18" s="28">
        <f t="shared" si="2"/>
        <v>125</v>
      </c>
      <c r="D18" s="29">
        <f t="shared" si="2"/>
        <v>100</v>
      </c>
      <c r="E18" s="30">
        <f t="shared" si="0"/>
        <v>88</v>
      </c>
      <c r="F18" s="28">
        <f>54</f>
        <v>54</v>
      </c>
      <c r="G18" s="30">
        <f>34</f>
        <v>34</v>
      </c>
      <c r="H18" s="27">
        <f t="shared" si="1"/>
        <v>137</v>
      </c>
      <c r="I18" s="28">
        <f>71</f>
        <v>71</v>
      </c>
      <c r="J18" s="29">
        <f>66</f>
        <v>66</v>
      </c>
    </row>
    <row r="19" spans="1:10" s="7" customFormat="1" ht="15" customHeight="1">
      <c r="A19" s="61" t="s">
        <v>23</v>
      </c>
      <c r="B19" s="33">
        <f>+B20</f>
        <v>49</v>
      </c>
      <c r="C19" s="34">
        <f>+C20</f>
        <v>39</v>
      </c>
      <c r="D19" s="35">
        <f>+D20</f>
        <v>10</v>
      </c>
      <c r="E19" s="36">
        <f t="shared" si="0"/>
        <v>26</v>
      </c>
      <c r="F19" s="34">
        <f>+F20</f>
        <v>21</v>
      </c>
      <c r="G19" s="36">
        <f>+G20</f>
        <v>5</v>
      </c>
      <c r="H19" s="33">
        <f t="shared" si="1"/>
        <v>23</v>
      </c>
      <c r="I19" s="34">
        <f>+I20</f>
        <v>18</v>
      </c>
      <c r="J19" s="35">
        <f>+J20</f>
        <v>5</v>
      </c>
    </row>
    <row r="20" spans="1:10" s="31" customFormat="1" ht="15" customHeight="1">
      <c r="A20" s="60" t="s">
        <v>24</v>
      </c>
      <c r="B20" s="27">
        <f>+C20+D20</f>
        <v>49</v>
      </c>
      <c r="C20" s="28">
        <f>+F20+I20</f>
        <v>39</v>
      </c>
      <c r="D20" s="29">
        <f>+G20+J20</f>
        <v>10</v>
      </c>
      <c r="E20" s="30">
        <f t="shared" si="0"/>
        <v>26</v>
      </c>
      <c r="F20" s="28">
        <f>21</f>
        <v>21</v>
      </c>
      <c r="G20" s="30">
        <f>5</f>
        <v>5</v>
      </c>
      <c r="H20" s="27">
        <f t="shared" si="1"/>
        <v>23</v>
      </c>
      <c r="I20" s="28">
        <f>18</f>
        <v>18</v>
      </c>
      <c r="J20" s="29">
        <f>5</f>
        <v>5</v>
      </c>
    </row>
    <row r="21" spans="1:10" s="7" customFormat="1" ht="15" customHeight="1">
      <c r="A21" s="61" t="s">
        <v>25</v>
      </c>
      <c r="B21" s="33">
        <f>+B22</f>
        <v>309</v>
      </c>
      <c r="C21" s="34">
        <f>+C22</f>
        <v>135</v>
      </c>
      <c r="D21" s="35">
        <f>+D22</f>
        <v>174</v>
      </c>
      <c r="E21" s="36">
        <f t="shared" si="0"/>
        <v>141</v>
      </c>
      <c r="F21" s="34">
        <f>+F22</f>
        <v>60</v>
      </c>
      <c r="G21" s="36">
        <f>+G22</f>
        <v>81</v>
      </c>
      <c r="H21" s="33">
        <f t="shared" si="1"/>
        <v>168</v>
      </c>
      <c r="I21" s="34">
        <f>+I22</f>
        <v>75</v>
      </c>
      <c r="J21" s="35">
        <f>+J22</f>
        <v>93</v>
      </c>
    </row>
    <row r="22" spans="1:10" s="31" customFormat="1" ht="15" customHeight="1">
      <c r="A22" s="60" t="s">
        <v>26</v>
      </c>
      <c r="B22" s="27">
        <f>+C22+D22</f>
        <v>309</v>
      </c>
      <c r="C22" s="28">
        <f>+F22+I22</f>
        <v>135</v>
      </c>
      <c r="D22" s="29">
        <f>+G22+J22</f>
        <v>174</v>
      </c>
      <c r="E22" s="30">
        <f t="shared" si="0"/>
        <v>141</v>
      </c>
      <c r="F22" s="28">
        <f>60</f>
        <v>60</v>
      </c>
      <c r="G22" s="30">
        <f>81</f>
        <v>81</v>
      </c>
      <c r="H22" s="27">
        <f t="shared" si="1"/>
        <v>168</v>
      </c>
      <c r="I22" s="28">
        <v>75</v>
      </c>
      <c r="J22" s="29">
        <f>93</f>
        <v>93</v>
      </c>
    </row>
    <row r="23" spans="1:10" s="7" customFormat="1" ht="15" customHeight="1">
      <c r="A23" s="61" t="s">
        <v>27</v>
      </c>
      <c r="B23" s="33">
        <f>+B24</f>
        <v>30</v>
      </c>
      <c r="C23" s="34">
        <f>+C24</f>
        <v>15</v>
      </c>
      <c r="D23" s="35">
        <f>+D24</f>
        <v>15</v>
      </c>
      <c r="E23" s="36">
        <f t="shared" si="0"/>
        <v>10</v>
      </c>
      <c r="F23" s="34">
        <f>+F24</f>
        <v>6</v>
      </c>
      <c r="G23" s="36">
        <f>+G24</f>
        <v>4</v>
      </c>
      <c r="H23" s="33">
        <f t="shared" si="1"/>
        <v>20</v>
      </c>
      <c r="I23" s="34">
        <f>+I24</f>
        <v>9</v>
      </c>
      <c r="J23" s="35">
        <f>+J24</f>
        <v>11</v>
      </c>
    </row>
    <row r="24" spans="1:10" s="31" customFormat="1" ht="15" customHeight="1">
      <c r="A24" s="60" t="s">
        <v>28</v>
      </c>
      <c r="B24" s="27">
        <f>+C24+D24</f>
        <v>30</v>
      </c>
      <c r="C24" s="28">
        <f>+F24+I24</f>
        <v>15</v>
      </c>
      <c r="D24" s="29">
        <f>+G24+J24</f>
        <v>15</v>
      </c>
      <c r="E24" s="30">
        <f t="shared" si="0"/>
        <v>10</v>
      </c>
      <c r="F24" s="28">
        <f>6</f>
        <v>6</v>
      </c>
      <c r="G24" s="30">
        <f>4</f>
        <v>4</v>
      </c>
      <c r="H24" s="27">
        <f t="shared" si="1"/>
        <v>20</v>
      </c>
      <c r="I24" s="28">
        <f>9</f>
        <v>9</v>
      </c>
      <c r="J24" s="29">
        <f>11</f>
        <v>11</v>
      </c>
    </row>
    <row r="25" spans="1:10" s="7" customFormat="1" ht="15" customHeight="1">
      <c r="A25" s="61" t="s">
        <v>29</v>
      </c>
      <c r="B25" s="33">
        <f>+B26</f>
        <v>228</v>
      </c>
      <c r="C25" s="34">
        <f>+C26</f>
        <v>120</v>
      </c>
      <c r="D25" s="35">
        <f>+D26</f>
        <v>108</v>
      </c>
      <c r="E25" s="36">
        <f t="shared" si="0"/>
        <v>105</v>
      </c>
      <c r="F25" s="34">
        <f>+F26</f>
        <v>62</v>
      </c>
      <c r="G25" s="36">
        <f>+G26</f>
        <v>43</v>
      </c>
      <c r="H25" s="33">
        <f t="shared" si="1"/>
        <v>123</v>
      </c>
      <c r="I25" s="34">
        <f>+I26</f>
        <v>58</v>
      </c>
      <c r="J25" s="35">
        <f>+J26</f>
        <v>65</v>
      </c>
    </row>
    <row r="26" spans="1:10" s="31" customFormat="1" ht="15" customHeight="1" thickBot="1">
      <c r="A26" s="62" t="s">
        <v>29</v>
      </c>
      <c r="B26" s="38">
        <f>+C26+D26</f>
        <v>228</v>
      </c>
      <c r="C26" s="39">
        <f>+F26+I26</f>
        <v>120</v>
      </c>
      <c r="D26" s="40">
        <f>+G26+J26</f>
        <v>108</v>
      </c>
      <c r="E26" s="41">
        <f t="shared" si="0"/>
        <v>105</v>
      </c>
      <c r="F26" s="39">
        <f>62</f>
        <v>62</v>
      </c>
      <c r="G26" s="41">
        <f>43</f>
        <v>43</v>
      </c>
      <c r="H26" s="38">
        <f t="shared" si="1"/>
        <v>123</v>
      </c>
      <c r="I26" s="39">
        <f>58</f>
        <v>58</v>
      </c>
      <c r="J26" s="40">
        <f>65</f>
        <v>65</v>
      </c>
    </row>
    <row r="27" spans="1:11" s="7" customFormat="1" ht="14.25" customHeight="1" thickBot="1">
      <c r="A27" s="58" t="s">
        <v>3</v>
      </c>
      <c r="B27" s="42">
        <f>+C27+D27</f>
        <v>1577</v>
      </c>
      <c r="C27" s="43">
        <f>+C8+C10+C13+C15+C19+C21+C23+C25</f>
        <v>832</v>
      </c>
      <c r="D27" s="44">
        <f>+D8+D10+D13+D15+D19+D21+D23+D25</f>
        <v>745</v>
      </c>
      <c r="E27" s="45">
        <f>+F27+G27</f>
        <v>679</v>
      </c>
      <c r="F27" s="43">
        <f>+F8+F10+F13+F15+F19+F21+F23+F25</f>
        <v>369</v>
      </c>
      <c r="G27" s="46">
        <f>+G8+G10+G13+G15+G19+G21+G23+G25</f>
        <v>310</v>
      </c>
      <c r="H27" s="42">
        <f>+I27+J27</f>
        <v>898</v>
      </c>
      <c r="I27" s="43">
        <f>+I8+I10+I13+I15+I19+I21+I23+I25</f>
        <v>463</v>
      </c>
      <c r="J27" s="44">
        <f>+J8+J10+J13+J15+J19+J21+J23+J25</f>
        <v>435</v>
      </c>
      <c r="K27" s="25"/>
    </row>
    <row r="28" spans="1:10" s="31" customFormat="1" ht="11.25">
      <c r="A28" s="8" t="s">
        <v>30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s="31" customFormat="1" ht="11.25">
      <c r="A29" s="8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9.75" customHeight="1">
      <c r="A30" s="1"/>
      <c r="B30" s="1"/>
      <c r="C30" s="1"/>
      <c r="D30" s="1"/>
      <c r="E30" s="1"/>
      <c r="F30" s="64"/>
      <c r="G30" s="64"/>
      <c r="H30" s="1"/>
      <c r="I30" s="64"/>
      <c r="J30" s="64"/>
    </row>
    <row r="31" spans="1:10" ht="15.75">
      <c r="A31" s="50" t="s">
        <v>0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15.75">
      <c r="A32" s="50" t="s">
        <v>34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0.5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s="7" customFormat="1" ht="12.75" customHeight="1">
      <c r="A34" s="56" t="s">
        <v>2</v>
      </c>
      <c r="B34" s="4" t="s">
        <v>3</v>
      </c>
      <c r="C34" s="5"/>
      <c r="D34" s="6"/>
      <c r="E34" s="4" t="s">
        <v>4</v>
      </c>
      <c r="F34" s="5"/>
      <c r="G34" s="6"/>
      <c r="H34" s="4" t="s">
        <v>5</v>
      </c>
      <c r="I34" s="5"/>
      <c r="J34" s="6"/>
    </row>
    <row r="35" spans="1:10" s="7" customFormat="1" ht="13.5" customHeight="1" thickBot="1">
      <c r="A35" s="57" t="s">
        <v>6</v>
      </c>
      <c r="B35" s="10" t="s">
        <v>7</v>
      </c>
      <c r="C35" s="11"/>
      <c r="D35" s="12"/>
      <c r="E35" s="10" t="s">
        <v>8</v>
      </c>
      <c r="F35" s="11"/>
      <c r="G35" s="12"/>
      <c r="H35" s="10" t="s">
        <v>9</v>
      </c>
      <c r="I35" s="11"/>
      <c r="J35" s="12"/>
    </row>
    <row r="36" spans="1:10" s="7" customFormat="1" ht="12" thickBot="1">
      <c r="A36" s="58"/>
      <c r="B36" s="14" t="s">
        <v>10</v>
      </c>
      <c r="C36" s="15" t="s">
        <v>11</v>
      </c>
      <c r="D36" s="16" t="s">
        <v>12</v>
      </c>
      <c r="E36" s="17" t="s">
        <v>10</v>
      </c>
      <c r="F36" s="15" t="s">
        <v>11</v>
      </c>
      <c r="G36" s="17" t="s">
        <v>12</v>
      </c>
      <c r="H36" s="14" t="s">
        <v>10</v>
      </c>
      <c r="I36" s="15" t="s">
        <v>11</v>
      </c>
      <c r="J36" s="16" t="s">
        <v>12</v>
      </c>
    </row>
    <row r="37" spans="1:10" s="25" customFormat="1" ht="15" customHeight="1">
      <c r="A37" s="59" t="s">
        <v>13</v>
      </c>
      <c r="B37" s="19">
        <f>+B38</f>
        <v>143</v>
      </c>
      <c r="C37" s="20">
        <f>+C38</f>
        <v>89</v>
      </c>
      <c r="D37" s="21">
        <f>+D38</f>
        <v>54</v>
      </c>
      <c r="E37" s="22">
        <f aca="true" t="shared" si="3" ref="E37:E55">SUM(F37:G37)</f>
        <v>93</v>
      </c>
      <c r="F37" s="20">
        <f>+F38</f>
        <v>58</v>
      </c>
      <c r="G37" s="23">
        <f>+G38</f>
        <v>35</v>
      </c>
      <c r="H37" s="24">
        <f aca="true" t="shared" si="4" ref="H37:H55">SUM(I37:J37)</f>
        <v>50</v>
      </c>
      <c r="I37" s="20">
        <f>+I38</f>
        <v>31</v>
      </c>
      <c r="J37" s="21">
        <f>+J38</f>
        <v>19</v>
      </c>
    </row>
    <row r="38" spans="1:10" s="31" customFormat="1" ht="15" customHeight="1">
      <c r="A38" s="60" t="s">
        <v>13</v>
      </c>
      <c r="B38" s="27">
        <f>SUM(C38:D38)</f>
        <v>143</v>
      </c>
      <c r="C38" s="28">
        <f>+F38+I38</f>
        <v>89</v>
      </c>
      <c r="D38" s="29">
        <f>+G38+J38</f>
        <v>54</v>
      </c>
      <c r="E38" s="30">
        <f t="shared" si="3"/>
        <v>93</v>
      </c>
      <c r="F38" s="28">
        <f>58</f>
        <v>58</v>
      </c>
      <c r="G38" s="30">
        <f>35</f>
        <v>35</v>
      </c>
      <c r="H38" s="27">
        <f t="shared" si="4"/>
        <v>50</v>
      </c>
      <c r="I38" s="28">
        <f>31</f>
        <v>31</v>
      </c>
      <c r="J38" s="29">
        <f>19</f>
        <v>19</v>
      </c>
    </row>
    <row r="39" spans="1:10" s="7" customFormat="1" ht="15" customHeight="1">
      <c r="A39" s="32" t="s">
        <v>14</v>
      </c>
      <c r="B39" s="33">
        <f>SUM(B40:B41)</f>
        <v>263</v>
      </c>
      <c r="C39" s="34">
        <f>SUM(C40:C41)</f>
        <v>125</v>
      </c>
      <c r="D39" s="35">
        <f>SUM(D40:D41)</f>
        <v>138</v>
      </c>
      <c r="E39" s="36">
        <f t="shared" si="3"/>
        <v>108</v>
      </c>
      <c r="F39" s="34">
        <f>SUM(F40:F41)</f>
        <v>54</v>
      </c>
      <c r="G39" s="36">
        <f>SUM(G40:G41)</f>
        <v>54</v>
      </c>
      <c r="H39" s="33">
        <f t="shared" si="4"/>
        <v>155</v>
      </c>
      <c r="I39" s="34">
        <f>SUM(I40:I41)</f>
        <v>71</v>
      </c>
      <c r="J39" s="35">
        <f>SUM(J40:J41)</f>
        <v>84</v>
      </c>
    </row>
    <row r="40" spans="1:10" s="31" customFormat="1" ht="15" customHeight="1">
      <c r="A40" s="60" t="s">
        <v>15</v>
      </c>
      <c r="B40" s="27">
        <f>+C40+D40</f>
        <v>110</v>
      </c>
      <c r="C40" s="28">
        <f>+F40+I40</f>
        <v>44</v>
      </c>
      <c r="D40" s="29">
        <f>+G40+J40</f>
        <v>66</v>
      </c>
      <c r="E40" s="30">
        <f t="shared" si="3"/>
        <v>44</v>
      </c>
      <c r="F40" s="28">
        <f>17</f>
        <v>17</v>
      </c>
      <c r="G40" s="30">
        <f>27</f>
        <v>27</v>
      </c>
      <c r="H40" s="27">
        <f t="shared" si="4"/>
        <v>66</v>
      </c>
      <c r="I40" s="28">
        <f>27</f>
        <v>27</v>
      </c>
      <c r="J40" s="29">
        <f>39</f>
        <v>39</v>
      </c>
    </row>
    <row r="41" spans="1:10" s="31" customFormat="1" ht="15" customHeight="1">
      <c r="A41" s="60" t="s">
        <v>16</v>
      </c>
      <c r="B41" s="27">
        <f>+C41+D41</f>
        <v>153</v>
      </c>
      <c r="C41" s="28">
        <f>+F41+I41</f>
        <v>81</v>
      </c>
      <c r="D41" s="29">
        <f>+G41+J41</f>
        <v>72</v>
      </c>
      <c r="E41" s="30">
        <f t="shared" si="3"/>
        <v>64</v>
      </c>
      <c r="F41" s="28">
        <f>37</f>
        <v>37</v>
      </c>
      <c r="G41" s="30">
        <f>27</f>
        <v>27</v>
      </c>
      <c r="H41" s="27">
        <f t="shared" si="4"/>
        <v>89</v>
      </c>
      <c r="I41" s="28">
        <f>44</f>
        <v>44</v>
      </c>
      <c r="J41" s="29">
        <f>45</f>
        <v>45</v>
      </c>
    </row>
    <row r="42" spans="1:10" s="7" customFormat="1" ht="15" customHeight="1">
      <c r="A42" s="61" t="s">
        <v>17</v>
      </c>
      <c r="B42" s="33">
        <f>+B43</f>
        <v>60</v>
      </c>
      <c r="C42" s="34">
        <f>+C43</f>
        <v>34</v>
      </c>
      <c r="D42" s="35">
        <f>+D43</f>
        <v>26</v>
      </c>
      <c r="E42" s="36">
        <f t="shared" si="3"/>
        <v>22</v>
      </c>
      <c r="F42" s="34">
        <f>+F43</f>
        <v>13</v>
      </c>
      <c r="G42" s="36">
        <f>+G43</f>
        <v>9</v>
      </c>
      <c r="H42" s="33">
        <f t="shared" si="4"/>
        <v>38</v>
      </c>
      <c r="I42" s="34">
        <f>+I43</f>
        <v>21</v>
      </c>
      <c r="J42" s="35">
        <f>+J43</f>
        <v>17</v>
      </c>
    </row>
    <row r="43" spans="1:10" s="31" customFormat="1" ht="15" customHeight="1">
      <c r="A43" s="60" t="s">
        <v>18</v>
      </c>
      <c r="B43" s="27">
        <f>+C43+D43</f>
        <v>60</v>
      </c>
      <c r="C43" s="28">
        <f>+F43+I43</f>
        <v>34</v>
      </c>
      <c r="D43" s="29">
        <f>+G43+J43</f>
        <v>26</v>
      </c>
      <c r="E43" s="30">
        <f t="shared" si="3"/>
        <v>22</v>
      </c>
      <c r="F43" s="28">
        <f>13</f>
        <v>13</v>
      </c>
      <c r="G43" s="30">
        <f>9</f>
        <v>9</v>
      </c>
      <c r="H43" s="27">
        <f t="shared" si="4"/>
        <v>38</v>
      </c>
      <c r="I43" s="28">
        <f>21</f>
        <v>21</v>
      </c>
      <c r="J43" s="29">
        <f>17</f>
        <v>17</v>
      </c>
    </row>
    <row r="44" spans="1:10" s="7" customFormat="1" ht="15" customHeight="1">
      <c r="A44" s="61" t="s">
        <v>19</v>
      </c>
      <c r="B44" s="33">
        <f>SUM(B45:B47)</f>
        <v>313</v>
      </c>
      <c r="C44" s="34">
        <f>SUM(C45:C47)</f>
        <v>187</v>
      </c>
      <c r="D44" s="35">
        <f>SUM(D45:D47)</f>
        <v>126</v>
      </c>
      <c r="E44" s="36">
        <f t="shared" si="3"/>
        <v>132</v>
      </c>
      <c r="F44" s="34">
        <f>SUM(F45:F47)</f>
        <v>77</v>
      </c>
      <c r="G44" s="36">
        <f>SUM(G45:G47)</f>
        <v>55</v>
      </c>
      <c r="H44" s="33">
        <f t="shared" si="4"/>
        <v>181</v>
      </c>
      <c r="I44" s="34">
        <f>SUM(I45:I47)</f>
        <v>110</v>
      </c>
      <c r="J44" s="35">
        <f>SUM(J45:J47)</f>
        <v>71</v>
      </c>
    </row>
    <row r="45" spans="1:10" s="31" customFormat="1" ht="15" customHeight="1">
      <c r="A45" s="60" t="s">
        <v>20</v>
      </c>
      <c r="B45" s="27">
        <f>+C45+D45</f>
        <v>50</v>
      </c>
      <c r="C45" s="28">
        <f aca="true" t="shared" si="5" ref="C45:D47">+F45+I45</f>
        <v>28</v>
      </c>
      <c r="D45" s="29">
        <f t="shared" si="5"/>
        <v>22</v>
      </c>
      <c r="E45" s="30">
        <f t="shared" si="3"/>
        <v>24</v>
      </c>
      <c r="F45" s="28">
        <f>16</f>
        <v>16</v>
      </c>
      <c r="G45" s="30">
        <f>8</f>
        <v>8</v>
      </c>
      <c r="H45" s="27">
        <f t="shared" si="4"/>
        <v>26</v>
      </c>
      <c r="I45" s="28">
        <f>12</f>
        <v>12</v>
      </c>
      <c r="J45" s="29">
        <f>14</f>
        <v>14</v>
      </c>
    </row>
    <row r="46" spans="1:10" s="31" customFormat="1" ht="15" customHeight="1">
      <c r="A46" s="60" t="s">
        <v>21</v>
      </c>
      <c r="B46" s="27">
        <f>+C46+D46</f>
        <v>59</v>
      </c>
      <c r="C46" s="28">
        <f t="shared" si="5"/>
        <v>36</v>
      </c>
      <c r="D46" s="29">
        <f t="shared" si="5"/>
        <v>23</v>
      </c>
      <c r="E46" s="30">
        <f t="shared" si="3"/>
        <v>28</v>
      </c>
      <c r="F46" s="28">
        <f>16</f>
        <v>16</v>
      </c>
      <c r="G46" s="30">
        <f>12</f>
        <v>12</v>
      </c>
      <c r="H46" s="27">
        <f t="shared" si="4"/>
        <v>31</v>
      </c>
      <c r="I46" s="28">
        <f>20</f>
        <v>20</v>
      </c>
      <c r="J46" s="29">
        <f>11</f>
        <v>11</v>
      </c>
    </row>
    <row r="47" spans="1:10" s="31" customFormat="1" ht="15" customHeight="1">
      <c r="A47" s="60" t="s">
        <v>22</v>
      </c>
      <c r="B47" s="27">
        <f>+C47+D47</f>
        <v>204</v>
      </c>
      <c r="C47" s="28">
        <f t="shared" si="5"/>
        <v>123</v>
      </c>
      <c r="D47" s="29">
        <f t="shared" si="5"/>
        <v>81</v>
      </c>
      <c r="E47" s="30">
        <f t="shared" si="3"/>
        <v>80</v>
      </c>
      <c r="F47" s="28">
        <f>45</f>
        <v>45</v>
      </c>
      <c r="G47" s="30">
        <f>35</f>
        <v>35</v>
      </c>
      <c r="H47" s="27">
        <f t="shared" si="4"/>
        <v>124</v>
      </c>
      <c r="I47" s="28">
        <f>78</f>
        <v>78</v>
      </c>
      <c r="J47" s="29">
        <f>46</f>
        <v>46</v>
      </c>
    </row>
    <row r="48" spans="1:10" s="7" customFormat="1" ht="15" customHeight="1">
      <c r="A48" s="61" t="s">
        <v>23</v>
      </c>
      <c r="B48" s="33">
        <f>+B49</f>
        <v>31</v>
      </c>
      <c r="C48" s="34">
        <f>+C49</f>
        <v>22</v>
      </c>
      <c r="D48" s="35">
        <f>+D49</f>
        <v>9</v>
      </c>
      <c r="E48" s="36">
        <f t="shared" si="3"/>
        <v>20</v>
      </c>
      <c r="F48" s="34">
        <f>+F49</f>
        <v>13</v>
      </c>
      <c r="G48" s="36">
        <f>+G49</f>
        <v>7</v>
      </c>
      <c r="H48" s="33">
        <f t="shared" si="4"/>
        <v>11</v>
      </c>
      <c r="I48" s="34">
        <f>+I49</f>
        <v>9</v>
      </c>
      <c r="J48" s="35">
        <f>+J49</f>
        <v>2</v>
      </c>
    </row>
    <row r="49" spans="1:10" s="31" customFormat="1" ht="15" customHeight="1">
      <c r="A49" s="60" t="s">
        <v>24</v>
      </c>
      <c r="B49" s="27">
        <f>+C49+D49</f>
        <v>31</v>
      </c>
      <c r="C49" s="28">
        <f>+F49+I49</f>
        <v>22</v>
      </c>
      <c r="D49" s="29">
        <f>+G49+J49</f>
        <v>9</v>
      </c>
      <c r="E49" s="30">
        <f t="shared" si="3"/>
        <v>20</v>
      </c>
      <c r="F49" s="28">
        <f>13</f>
        <v>13</v>
      </c>
      <c r="G49" s="30">
        <f>7</f>
        <v>7</v>
      </c>
      <c r="H49" s="27">
        <f t="shared" si="4"/>
        <v>11</v>
      </c>
      <c r="I49" s="28">
        <f>9</f>
        <v>9</v>
      </c>
      <c r="J49" s="29">
        <f>2</f>
        <v>2</v>
      </c>
    </row>
    <row r="50" spans="1:10" s="7" customFormat="1" ht="15" customHeight="1">
      <c r="A50" s="61" t="s">
        <v>25</v>
      </c>
      <c r="B50" s="33">
        <f>+B51</f>
        <v>223</v>
      </c>
      <c r="C50" s="34">
        <f>+C51</f>
        <v>108</v>
      </c>
      <c r="D50" s="35">
        <f>+D51</f>
        <v>115</v>
      </c>
      <c r="E50" s="36">
        <f t="shared" si="3"/>
        <v>98</v>
      </c>
      <c r="F50" s="34">
        <f>+F51</f>
        <v>45</v>
      </c>
      <c r="G50" s="36">
        <f>+G51</f>
        <v>53</v>
      </c>
      <c r="H50" s="33">
        <f t="shared" si="4"/>
        <v>125</v>
      </c>
      <c r="I50" s="34">
        <f>+I51</f>
        <v>63</v>
      </c>
      <c r="J50" s="35">
        <f>+J51</f>
        <v>62</v>
      </c>
    </row>
    <row r="51" spans="1:10" s="31" customFormat="1" ht="15" customHeight="1">
      <c r="A51" s="60" t="s">
        <v>26</v>
      </c>
      <c r="B51" s="27">
        <f>+C51+D51</f>
        <v>223</v>
      </c>
      <c r="C51" s="28">
        <f>+F51+I51</f>
        <v>108</v>
      </c>
      <c r="D51" s="29">
        <f>+G51+J51</f>
        <v>115</v>
      </c>
      <c r="E51" s="30">
        <f t="shared" si="3"/>
        <v>98</v>
      </c>
      <c r="F51" s="28">
        <f>45</f>
        <v>45</v>
      </c>
      <c r="G51" s="30">
        <f>53</f>
        <v>53</v>
      </c>
      <c r="H51" s="27">
        <f t="shared" si="4"/>
        <v>125</v>
      </c>
      <c r="I51" s="28">
        <f>63</f>
        <v>63</v>
      </c>
      <c r="J51" s="29">
        <f>62</f>
        <v>62</v>
      </c>
    </row>
    <row r="52" spans="1:10" s="7" customFormat="1" ht="15" customHeight="1">
      <c r="A52" s="61" t="s">
        <v>27</v>
      </c>
      <c r="B52" s="33">
        <f>+B53</f>
        <v>18</v>
      </c>
      <c r="C52" s="34">
        <f>+C53</f>
        <v>13</v>
      </c>
      <c r="D52" s="35">
        <f>+D53</f>
        <v>5</v>
      </c>
      <c r="E52" s="36">
        <f t="shared" si="3"/>
        <v>10</v>
      </c>
      <c r="F52" s="34">
        <f>+F53</f>
        <v>7</v>
      </c>
      <c r="G52" s="36">
        <f>+G53</f>
        <v>3</v>
      </c>
      <c r="H52" s="33">
        <f t="shared" si="4"/>
        <v>8</v>
      </c>
      <c r="I52" s="34">
        <f>+I53</f>
        <v>6</v>
      </c>
      <c r="J52" s="35">
        <f>+J53</f>
        <v>2</v>
      </c>
    </row>
    <row r="53" spans="1:10" s="31" customFormat="1" ht="15" customHeight="1">
      <c r="A53" s="60" t="s">
        <v>28</v>
      </c>
      <c r="B53" s="27">
        <f>+C53+D53</f>
        <v>18</v>
      </c>
      <c r="C53" s="28">
        <f>+F53+I53</f>
        <v>13</v>
      </c>
      <c r="D53" s="29">
        <f>+G53+J53</f>
        <v>5</v>
      </c>
      <c r="E53" s="30">
        <f t="shared" si="3"/>
        <v>10</v>
      </c>
      <c r="F53" s="28">
        <f>7</f>
        <v>7</v>
      </c>
      <c r="G53" s="30">
        <f>3</f>
        <v>3</v>
      </c>
      <c r="H53" s="27">
        <f t="shared" si="4"/>
        <v>8</v>
      </c>
      <c r="I53" s="28">
        <f>6</f>
        <v>6</v>
      </c>
      <c r="J53" s="29">
        <f>2</f>
        <v>2</v>
      </c>
    </row>
    <row r="54" spans="1:10" s="7" customFormat="1" ht="15" customHeight="1">
      <c r="A54" s="61" t="s">
        <v>29</v>
      </c>
      <c r="B54" s="33">
        <f>+B55</f>
        <v>171</v>
      </c>
      <c r="C54" s="34">
        <f>+C55</f>
        <v>90</v>
      </c>
      <c r="D54" s="35">
        <f>+D55</f>
        <v>81</v>
      </c>
      <c r="E54" s="36">
        <f t="shared" si="3"/>
        <v>85</v>
      </c>
      <c r="F54" s="34">
        <f>+F55</f>
        <v>50</v>
      </c>
      <c r="G54" s="36">
        <f>+G55</f>
        <v>35</v>
      </c>
      <c r="H54" s="33">
        <f t="shared" si="4"/>
        <v>86</v>
      </c>
      <c r="I54" s="34">
        <f>+I55</f>
        <v>40</v>
      </c>
      <c r="J54" s="35">
        <f>+J55</f>
        <v>46</v>
      </c>
    </row>
    <row r="55" spans="1:10" s="31" customFormat="1" ht="15" customHeight="1" thickBot="1">
      <c r="A55" s="62" t="s">
        <v>29</v>
      </c>
      <c r="B55" s="38">
        <f>+C55+D55</f>
        <v>171</v>
      </c>
      <c r="C55" s="39">
        <f>+F55+I55</f>
        <v>90</v>
      </c>
      <c r="D55" s="40">
        <f>+G55+J55</f>
        <v>81</v>
      </c>
      <c r="E55" s="41">
        <f t="shared" si="3"/>
        <v>85</v>
      </c>
      <c r="F55" s="39">
        <f>50</f>
        <v>50</v>
      </c>
      <c r="G55" s="41">
        <f>35</f>
        <v>35</v>
      </c>
      <c r="H55" s="38">
        <f t="shared" si="4"/>
        <v>86</v>
      </c>
      <c r="I55" s="39">
        <f>40</f>
        <v>40</v>
      </c>
      <c r="J55" s="40">
        <f>46</f>
        <v>46</v>
      </c>
    </row>
    <row r="56" spans="1:10" s="7" customFormat="1" ht="14.25" customHeight="1" thickBot="1">
      <c r="A56" s="58" t="s">
        <v>3</v>
      </c>
      <c r="B56" s="42">
        <f>+C56+D56</f>
        <v>1222</v>
      </c>
      <c r="C56" s="43">
        <f>+C37+C39+C42+C44+C48+C50+C52+C54</f>
        <v>668</v>
      </c>
      <c r="D56" s="44">
        <f>+D37+D39+D42+D44+D48+D50+D52+D54</f>
        <v>554</v>
      </c>
      <c r="E56" s="45">
        <f>+F56+G56</f>
        <v>568</v>
      </c>
      <c r="F56" s="43">
        <f>+F37+F39+F42+F44+F48+F50+F52+F54</f>
        <v>317</v>
      </c>
      <c r="G56" s="46">
        <f>+G37+G39+G42+G44+G48+G50+G52+G54</f>
        <v>251</v>
      </c>
      <c r="H56" s="42">
        <f>+I56+J56</f>
        <v>654</v>
      </c>
      <c r="I56" s="43">
        <f>+I37+I39+I42+I44+I48+I50+I52+I54</f>
        <v>351</v>
      </c>
      <c r="J56" s="44">
        <f>+J37+J39+J42+J44+J48+J50+J52+J54</f>
        <v>303</v>
      </c>
    </row>
    <row r="57" spans="1:10" s="31" customFormat="1" ht="16.5" customHeight="1">
      <c r="A57" s="8" t="s">
        <v>30</v>
      </c>
      <c r="B57" s="8"/>
      <c r="C57" s="8"/>
      <c r="D57" s="8"/>
      <c r="E57" s="8"/>
      <c r="F57" s="8"/>
      <c r="G57" s="8"/>
      <c r="H57" s="8"/>
      <c r="I57" s="8"/>
      <c r="J57" s="8"/>
    </row>
    <row r="58" spans="1:10" s="31" customFormat="1" ht="14.25" customHeight="1">
      <c r="A58" s="8" t="s">
        <v>31</v>
      </c>
      <c r="B58" s="8"/>
      <c r="C58" s="8"/>
      <c r="D58" s="8"/>
      <c r="E58" s="8"/>
      <c r="F58" s="8"/>
      <c r="G58" s="8"/>
      <c r="H58" s="8"/>
      <c r="I58" s="8"/>
      <c r="J58" s="8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sheetProtection/>
  <mergeCells count="16">
    <mergeCell ref="A31:J31"/>
    <mergeCell ref="A32:J32"/>
    <mergeCell ref="B34:D34"/>
    <mergeCell ref="E34:G34"/>
    <mergeCell ref="H34:J34"/>
    <mergeCell ref="B35:D35"/>
    <mergeCell ref="E35:G35"/>
    <mergeCell ref="H35:J35"/>
    <mergeCell ref="A2:J2"/>
    <mergeCell ref="A3:J3"/>
    <mergeCell ref="B5:D5"/>
    <mergeCell ref="E5:G5"/>
    <mergeCell ref="H5:J5"/>
    <mergeCell ref="B6:D6"/>
    <mergeCell ref="E6:G6"/>
    <mergeCell ref="H6:J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Q36" sqref="Q36"/>
    </sheetView>
  </sheetViews>
  <sheetFormatPr defaultColWidth="11.421875" defaultRowHeight="15"/>
  <cols>
    <col min="1" max="1" width="19.57421875" style="0" customWidth="1"/>
    <col min="2" max="4" width="7.28125" style="0" customWidth="1"/>
    <col min="5" max="5" width="8.8515625" style="0" customWidth="1"/>
    <col min="6" max="6" width="8.57421875" style="0" customWidth="1"/>
    <col min="7" max="7" width="9.421875" style="0" customWidth="1"/>
    <col min="8" max="9" width="7.28125" style="0" customWidth="1"/>
    <col min="10" max="10" width="7.421875" style="0" customWidth="1"/>
    <col min="11" max="12" width="8.421875" style="0" customWidth="1"/>
    <col min="13" max="13" width="7.57421875" style="0" customWidth="1"/>
    <col min="14" max="14" width="6.00390625" style="0" customWidth="1"/>
    <col min="15" max="15" width="6.140625" style="0" customWidth="1"/>
    <col min="16" max="16" width="4.421875" style="0" customWidth="1"/>
  </cols>
  <sheetData>
    <row r="1" spans="1:1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1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9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7" customFormat="1" ht="12.75" customHeight="1">
      <c r="A5" s="56" t="s">
        <v>2</v>
      </c>
      <c r="B5" s="4" t="s">
        <v>3</v>
      </c>
      <c r="C5" s="5"/>
      <c r="D5" s="6"/>
      <c r="E5" s="4" t="s">
        <v>4</v>
      </c>
      <c r="F5" s="5"/>
      <c r="G5" s="6"/>
      <c r="H5" s="4" t="s">
        <v>5</v>
      </c>
      <c r="I5" s="5"/>
      <c r="J5" s="6"/>
    </row>
    <row r="6" spans="1:16" s="7" customFormat="1" ht="12.75" customHeight="1" thickBot="1">
      <c r="A6" s="57" t="s">
        <v>6</v>
      </c>
      <c r="B6" s="10" t="s">
        <v>7</v>
      </c>
      <c r="C6" s="11"/>
      <c r="D6" s="12"/>
      <c r="E6" s="10" t="s">
        <v>8</v>
      </c>
      <c r="F6" s="11"/>
      <c r="G6" s="12"/>
      <c r="H6" s="10" t="s">
        <v>9</v>
      </c>
      <c r="I6" s="11"/>
      <c r="J6" s="12"/>
      <c r="L6" s="52"/>
      <c r="M6" s="52"/>
      <c r="N6" s="65"/>
      <c r="O6" s="65"/>
      <c r="P6" s="65"/>
    </row>
    <row r="7" spans="1:16" s="7" customFormat="1" ht="12.75" customHeight="1" thickBot="1">
      <c r="A7" s="58"/>
      <c r="B7" s="14" t="s">
        <v>10</v>
      </c>
      <c r="C7" s="15" t="s">
        <v>11</v>
      </c>
      <c r="D7" s="16" t="s">
        <v>12</v>
      </c>
      <c r="E7" s="17" t="s">
        <v>10</v>
      </c>
      <c r="F7" s="15" t="s">
        <v>11</v>
      </c>
      <c r="G7" s="17" t="s">
        <v>12</v>
      </c>
      <c r="H7" s="14" t="s">
        <v>10</v>
      </c>
      <c r="I7" s="15" t="s">
        <v>11</v>
      </c>
      <c r="J7" s="16" t="s">
        <v>12</v>
      </c>
      <c r="L7" s="52"/>
      <c r="M7" s="52"/>
      <c r="N7" s="52"/>
      <c r="O7" s="52"/>
      <c r="P7" s="52"/>
    </row>
    <row r="8" spans="1:16" s="25" customFormat="1" ht="12.75" customHeight="1">
      <c r="A8" s="59" t="s">
        <v>13</v>
      </c>
      <c r="B8" s="19">
        <f>+B9</f>
        <v>211</v>
      </c>
      <c r="C8" s="20">
        <f>F8+I8</f>
        <v>135</v>
      </c>
      <c r="D8" s="21">
        <f>+D9</f>
        <v>76</v>
      </c>
      <c r="E8" s="22">
        <f aca="true" t="shared" si="0" ref="E8:E26">SUM(F8:G8)</f>
        <v>145</v>
      </c>
      <c r="F8" s="20">
        <f>+F9</f>
        <v>88</v>
      </c>
      <c r="G8" s="20">
        <f>+G9</f>
        <v>57</v>
      </c>
      <c r="H8" s="24">
        <f aca="true" t="shared" si="1" ref="H8:H26">SUM(I8:J8)</f>
        <v>66</v>
      </c>
      <c r="I8" s="20">
        <f>+I9</f>
        <v>47</v>
      </c>
      <c r="J8" s="21">
        <f>+J9</f>
        <v>19</v>
      </c>
      <c r="L8" s="53"/>
      <c r="M8" s="8"/>
      <c r="N8" s="53"/>
      <c r="O8" s="53"/>
      <c r="P8" s="53"/>
    </row>
    <row r="9" spans="1:16" s="31" customFormat="1" ht="12.75" customHeight="1">
      <c r="A9" s="60" t="s">
        <v>13</v>
      </c>
      <c r="B9" s="27">
        <f>SUM(C9:D9)</f>
        <v>211</v>
      </c>
      <c r="C9" s="28">
        <f>F9+I9</f>
        <v>135</v>
      </c>
      <c r="D9" s="29">
        <f>G9+J9</f>
        <v>76</v>
      </c>
      <c r="E9" s="30">
        <f t="shared" si="0"/>
        <v>145</v>
      </c>
      <c r="F9" s="66">
        <v>88</v>
      </c>
      <c r="G9" s="30">
        <v>57</v>
      </c>
      <c r="H9" s="27">
        <f t="shared" si="1"/>
        <v>66</v>
      </c>
      <c r="I9" s="28">
        <v>47</v>
      </c>
      <c r="J9" s="29">
        <v>19</v>
      </c>
      <c r="L9" s="8"/>
      <c r="M9" s="8"/>
      <c r="N9" s="53"/>
      <c r="O9" s="8"/>
      <c r="P9" s="8"/>
    </row>
    <row r="10" spans="1:16" s="7" customFormat="1" ht="12.75" customHeight="1">
      <c r="A10" s="32" t="s">
        <v>14</v>
      </c>
      <c r="B10" s="33">
        <f>SUM(B11:B12)</f>
        <v>379</v>
      </c>
      <c r="C10" s="34">
        <f>SUM(C11:C12)</f>
        <v>180</v>
      </c>
      <c r="D10" s="35">
        <f>SUM(D11:D12)</f>
        <v>199</v>
      </c>
      <c r="E10" s="36">
        <f t="shared" si="0"/>
        <v>151</v>
      </c>
      <c r="F10" s="34">
        <f>SUM(F11:F12)</f>
        <v>64</v>
      </c>
      <c r="G10" s="36">
        <f>SUM(G11:G12)</f>
        <v>87</v>
      </c>
      <c r="H10" s="33">
        <f t="shared" si="1"/>
        <v>228</v>
      </c>
      <c r="I10" s="34">
        <f>SUM(I11:I12)</f>
        <v>116</v>
      </c>
      <c r="J10" s="35">
        <f>SUM(J11:J12)</f>
        <v>112</v>
      </c>
      <c r="L10" s="52"/>
      <c r="M10" s="8"/>
      <c r="N10" s="53"/>
      <c r="O10" s="52"/>
      <c r="P10" s="52"/>
    </row>
    <row r="11" spans="1:16" s="31" customFormat="1" ht="12.75" customHeight="1">
      <c r="A11" s="60" t="s">
        <v>15</v>
      </c>
      <c r="B11" s="27">
        <f>+C11+D11</f>
        <v>151</v>
      </c>
      <c r="C11" s="28">
        <f>+F11+I11</f>
        <v>62</v>
      </c>
      <c r="D11" s="29">
        <f>+G11+J11</f>
        <v>89</v>
      </c>
      <c r="E11" s="30">
        <f t="shared" si="0"/>
        <v>65</v>
      </c>
      <c r="F11" s="28">
        <v>25</v>
      </c>
      <c r="G11" s="30">
        <v>40</v>
      </c>
      <c r="H11" s="27">
        <f t="shared" si="1"/>
        <v>86</v>
      </c>
      <c r="I11" s="28">
        <v>37</v>
      </c>
      <c r="J11" s="29">
        <v>49</v>
      </c>
      <c r="L11" s="8"/>
      <c r="M11" s="8"/>
      <c r="N11" s="53"/>
      <c r="O11" s="8"/>
      <c r="P11" s="8"/>
    </row>
    <row r="12" spans="1:16" s="31" customFormat="1" ht="12.75" customHeight="1">
      <c r="A12" s="60" t="s">
        <v>16</v>
      </c>
      <c r="B12" s="27">
        <f>+C12+D12</f>
        <v>228</v>
      </c>
      <c r="C12" s="28">
        <f>+F12+I12</f>
        <v>118</v>
      </c>
      <c r="D12" s="29">
        <f>+G12+J12</f>
        <v>110</v>
      </c>
      <c r="E12" s="30">
        <f t="shared" si="0"/>
        <v>86</v>
      </c>
      <c r="F12" s="28">
        <v>39</v>
      </c>
      <c r="G12" s="30">
        <v>47</v>
      </c>
      <c r="H12" s="27">
        <f t="shared" si="1"/>
        <v>142</v>
      </c>
      <c r="I12" s="28">
        <v>79</v>
      </c>
      <c r="J12" s="29">
        <v>63</v>
      </c>
      <c r="L12" s="8"/>
      <c r="M12" s="8"/>
      <c r="N12" s="53"/>
      <c r="O12" s="8"/>
      <c r="P12" s="8"/>
    </row>
    <row r="13" spans="1:16" s="7" customFormat="1" ht="12.75" customHeight="1">
      <c r="A13" s="61" t="s">
        <v>17</v>
      </c>
      <c r="B13" s="33">
        <f>+B14</f>
        <v>78</v>
      </c>
      <c r="C13" s="34">
        <f>+C14</f>
        <v>38</v>
      </c>
      <c r="D13" s="35">
        <f>+D14</f>
        <v>40</v>
      </c>
      <c r="E13" s="36">
        <f t="shared" si="0"/>
        <v>30</v>
      </c>
      <c r="F13" s="34">
        <f>+F14</f>
        <v>18</v>
      </c>
      <c r="G13" s="36">
        <f>+G14</f>
        <v>12</v>
      </c>
      <c r="H13" s="33">
        <f t="shared" si="1"/>
        <v>48</v>
      </c>
      <c r="I13" s="34">
        <f>+I14</f>
        <v>20</v>
      </c>
      <c r="J13" s="35">
        <f>+J14</f>
        <v>28</v>
      </c>
      <c r="L13" s="52"/>
      <c r="M13" s="8"/>
      <c r="N13" s="53"/>
      <c r="O13" s="52"/>
      <c r="P13" s="52"/>
    </row>
    <row r="14" spans="1:16" s="31" customFormat="1" ht="12.75" customHeight="1">
      <c r="A14" s="60" t="s">
        <v>18</v>
      </c>
      <c r="B14" s="27">
        <f>+C14+D14</f>
        <v>78</v>
      </c>
      <c r="C14" s="28">
        <f>+F14+I14</f>
        <v>38</v>
      </c>
      <c r="D14" s="29">
        <f>+G14+J14</f>
        <v>40</v>
      </c>
      <c r="E14" s="30">
        <f t="shared" si="0"/>
        <v>30</v>
      </c>
      <c r="F14" s="28">
        <v>18</v>
      </c>
      <c r="G14" s="30">
        <v>12</v>
      </c>
      <c r="H14" s="27">
        <f t="shared" si="1"/>
        <v>48</v>
      </c>
      <c r="I14" s="28">
        <v>20</v>
      </c>
      <c r="J14" s="29">
        <v>28</v>
      </c>
      <c r="L14" s="8"/>
      <c r="M14" s="8"/>
      <c r="N14" s="53"/>
      <c r="O14" s="8"/>
      <c r="P14" s="8"/>
    </row>
    <row r="15" spans="1:16" s="7" customFormat="1" ht="12.75" customHeight="1">
      <c r="A15" s="61" t="s">
        <v>19</v>
      </c>
      <c r="B15" s="33">
        <f>SUM(B16:B18)</f>
        <v>343</v>
      </c>
      <c r="C15" s="34">
        <f>SUM(C16:C18)</f>
        <v>199</v>
      </c>
      <c r="D15" s="35">
        <f>SUM(D16:D18)</f>
        <v>144</v>
      </c>
      <c r="E15" s="36">
        <f t="shared" si="0"/>
        <v>141</v>
      </c>
      <c r="F15" s="34">
        <f>SUM(F16:F18)</f>
        <v>80</v>
      </c>
      <c r="G15" s="36">
        <f>SUM(G16:G18)</f>
        <v>61</v>
      </c>
      <c r="H15" s="33">
        <f t="shared" si="1"/>
        <v>202</v>
      </c>
      <c r="I15" s="34">
        <f>SUM(I16:I18)</f>
        <v>119</v>
      </c>
      <c r="J15" s="35">
        <f>SUM(J16:J18)</f>
        <v>83</v>
      </c>
      <c r="L15" s="52"/>
      <c r="M15" s="8"/>
      <c r="N15" s="53"/>
      <c r="O15" s="52"/>
      <c r="P15" s="52"/>
    </row>
    <row r="16" spans="1:16" s="31" customFormat="1" ht="12.75" customHeight="1">
      <c r="A16" s="60" t="s">
        <v>20</v>
      </c>
      <c r="B16" s="27">
        <f>+C16+D16</f>
        <v>60</v>
      </c>
      <c r="C16" s="28">
        <f aca="true" t="shared" si="2" ref="C16:D18">+F16+I16</f>
        <v>39</v>
      </c>
      <c r="D16" s="29">
        <f t="shared" si="2"/>
        <v>21</v>
      </c>
      <c r="E16" s="30">
        <f t="shared" si="0"/>
        <v>24</v>
      </c>
      <c r="F16" s="28">
        <v>15</v>
      </c>
      <c r="G16" s="30">
        <v>9</v>
      </c>
      <c r="H16" s="27">
        <f t="shared" si="1"/>
        <v>36</v>
      </c>
      <c r="I16" s="28">
        <v>24</v>
      </c>
      <c r="J16" s="29">
        <v>12</v>
      </c>
      <c r="L16" s="8"/>
      <c r="M16" s="8"/>
      <c r="N16" s="53"/>
      <c r="O16" s="8"/>
      <c r="P16" s="8"/>
    </row>
    <row r="17" spans="1:16" s="31" customFormat="1" ht="12.75" customHeight="1">
      <c r="A17" s="60" t="s">
        <v>21</v>
      </c>
      <c r="B17" s="27">
        <f>+C17+D17</f>
        <v>56</v>
      </c>
      <c r="C17" s="28">
        <f t="shared" si="2"/>
        <v>30</v>
      </c>
      <c r="D17" s="29">
        <f t="shared" si="2"/>
        <v>26</v>
      </c>
      <c r="E17" s="30">
        <f t="shared" si="0"/>
        <v>31</v>
      </c>
      <c r="F17" s="28">
        <v>15</v>
      </c>
      <c r="G17" s="30">
        <v>16</v>
      </c>
      <c r="H17" s="27">
        <f t="shared" si="1"/>
        <v>25</v>
      </c>
      <c r="I17" s="28">
        <v>15</v>
      </c>
      <c r="J17" s="29">
        <v>10</v>
      </c>
      <c r="L17" s="8"/>
      <c r="M17" s="8"/>
      <c r="N17" s="53"/>
      <c r="O17" s="8"/>
      <c r="P17" s="8"/>
    </row>
    <row r="18" spans="1:16" s="31" customFormat="1" ht="12.75" customHeight="1">
      <c r="A18" s="60" t="s">
        <v>22</v>
      </c>
      <c r="B18" s="27">
        <f>+C18+D18</f>
        <v>227</v>
      </c>
      <c r="C18" s="28">
        <f t="shared" si="2"/>
        <v>130</v>
      </c>
      <c r="D18" s="29">
        <f t="shared" si="2"/>
        <v>97</v>
      </c>
      <c r="E18" s="30">
        <f t="shared" si="0"/>
        <v>86</v>
      </c>
      <c r="F18" s="28">
        <v>50</v>
      </c>
      <c r="G18" s="30">
        <v>36</v>
      </c>
      <c r="H18" s="27">
        <f t="shared" si="1"/>
        <v>141</v>
      </c>
      <c r="I18" s="28">
        <v>80</v>
      </c>
      <c r="J18" s="29">
        <v>61</v>
      </c>
      <c r="L18" s="8"/>
      <c r="M18" s="8"/>
      <c r="N18" s="53"/>
      <c r="O18" s="8"/>
      <c r="P18" s="8"/>
    </row>
    <row r="19" spans="1:10" s="7" customFormat="1" ht="12.75" customHeight="1">
      <c r="A19" s="61" t="s">
        <v>23</v>
      </c>
      <c r="B19" s="33">
        <f>+B20</f>
        <v>47</v>
      </c>
      <c r="C19" s="34">
        <f>+C20</f>
        <v>33</v>
      </c>
      <c r="D19" s="35">
        <f>+D20</f>
        <v>14</v>
      </c>
      <c r="E19" s="36">
        <f t="shared" si="0"/>
        <v>32</v>
      </c>
      <c r="F19" s="34">
        <f>+F20</f>
        <v>21</v>
      </c>
      <c r="G19" s="36">
        <f>+G20</f>
        <v>11</v>
      </c>
      <c r="H19" s="33">
        <f t="shared" si="1"/>
        <v>15</v>
      </c>
      <c r="I19" s="34">
        <f>+I20</f>
        <v>12</v>
      </c>
      <c r="J19" s="35">
        <f>+J20</f>
        <v>3</v>
      </c>
    </row>
    <row r="20" spans="1:10" s="31" customFormat="1" ht="12.75" customHeight="1">
      <c r="A20" s="60" t="s">
        <v>24</v>
      </c>
      <c r="B20" s="27">
        <f>+C20+D20</f>
        <v>47</v>
      </c>
      <c r="C20" s="28">
        <f>+F20+I20</f>
        <v>33</v>
      </c>
      <c r="D20" s="29">
        <f>+G20+J20</f>
        <v>14</v>
      </c>
      <c r="E20" s="30">
        <f t="shared" si="0"/>
        <v>32</v>
      </c>
      <c r="F20" s="28">
        <v>21</v>
      </c>
      <c r="G20" s="30">
        <v>11</v>
      </c>
      <c r="H20" s="27">
        <f t="shared" si="1"/>
        <v>15</v>
      </c>
      <c r="I20" s="28">
        <v>12</v>
      </c>
      <c r="J20" s="29">
        <v>3</v>
      </c>
    </row>
    <row r="21" spans="1:10" s="7" customFormat="1" ht="12.75" customHeight="1">
      <c r="A21" s="61" t="s">
        <v>25</v>
      </c>
      <c r="B21" s="33">
        <f>+B22</f>
        <v>317</v>
      </c>
      <c r="C21" s="34">
        <f>+C22</f>
        <v>134</v>
      </c>
      <c r="D21" s="35">
        <f>+D22</f>
        <v>183</v>
      </c>
      <c r="E21" s="36">
        <f t="shared" si="0"/>
        <v>130</v>
      </c>
      <c r="F21" s="34">
        <f>+F22</f>
        <v>49</v>
      </c>
      <c r="G21" s="36">
        <f>+G22</f>
        <v>81</v>
      </c>
      <c r="H21" s="33">
        <f t="shared" si="1"/>
        <v>187</v>
      </c>
      <c r="I21" s="34">
        <f>+I22</f>
        <v>85</v>
      </c>
      <c r="J21" s="35">
        <f>+J22</f>
        <v>102</v>
      </c>
    </row>
    <row r="22" spans="1:10" s="31" customFormat="1" ht="12.75" customHeight="1">
      <c r="A22" s="60" t="s">
        <v>26</v>
      </c>
      <c r="B22" s="27">
        <f>+C22+D22</f>
        <v>317</v>
      </c>
      <c r="C22" s="28">
        <f>+F22+I22</f>
        <v>134</v>
      </c>
      <c r="D22" s="29">
        <f>+G22+J22</f>
        <v>183</v>
      </c>
      <c r="E22" s="30">
        <f t="shared" si="0"/>
        <v>130</v>
      </c>
      <c r="F22" s="28">
        <v>49</v>
      </c>
      <c r="G22" s="30">
        <v>81</v>
      </c>
      <c r="H22" s="27">
        <f t="shared" si="1"/>
        <v>187</v>
      </c>
      <c r="I22" s="28">
        <v>85</v>
      </c>
      <c r="J22" s="29">
        <v>102</v>
      </c>
    </row>
    <row r="23" spans="1:10" s="7" customFormat="1" ht="12.75" customHeight="1">
      <c r="A23" s="61" t="s">
        <v>27</v>
      </c>
      <c r="B23" s="33">
        <f>+B24</f>
        <v>21</v>
      </c>
      <c r="C23" s="34">
        <f>+C24</f>
        <v>8</v>
      </c>
      <c r="D23" s="35">
        <f>+D24</f>
        <v>13</v>
      </c>
      <c r="E23" s="36">
        <f t="shared" si="0"/>
        <v>6</v>
      </c>
      <c r="F23" s="34">
        <f>+F24</f>
        <v>2</v>
      </c>
      <c r="G23" s="36">
        <f>+G24</f>
        <v>4</v>
      </c>
      <c r="H23" s="33">
        <f t="shared" si="1"/>
        <v>15</v>
      </c>
      <c r="I23" s="34">
        <f>+I24</f>
        <v>6</v>
      </c>
      <c r="J23" s="35">
        <f>+J24</f>
        <v>9</v>
      </c>
    </row>
    <row r="24" spans="1:10" s="31" customFormat="1" ht="12.75" customHeight="1">
      <c r="A24" s="60" t="s">
        <v>28</v>
      </c>
      <c r="B24" s="27">
        <f>+C24+D24</f>
        <v>21</v>
      </c>
      <c r="C24" s="28">
        <f>+F24+I24</f>
        <v>8</v>
      </c>
      <c r="D24" s="29">
        <f>+G24+J24</f>
        <v>13</v>
      </c>
      <c r="E24" s="30">
        <f t="shared" si="0"/>
        <v>6</v>
      </c>
      <c r="F24" s="28">
        <v>2</v>
      </c>
      <c r="G24" s="30">
        <v>4</v>
      </c>
      <c r="H24" s="27">
        <f t="shared" si="1"/>
        <v>15</v>
      </c>
      <c r="I24" s="28">
        <v>6</v>
      </c>
      <c r="J24" s="29">
        <v>9</v>
      </c>
    </row>
    <row r="25" spans="1:10" s="7" customFormat="1" ht="12.75" customHeight="1">
      <c r="A25" s="61" t="s">
        <v>29</v>
      </c>
      <c r="B25" s="33">
        <f>+B26</f>
        <v>222</v>
      </c>
      <c r="C25" s="34">
        <f>+C26</f>
        <v>134</v>
      </c>
      <c r="D25" s="35">
        <f>+D26</f>
        <v>88</v>
      </c>
      <c r="E25" s="36">
        <f t="shared" si="0"/>
        <v>119</v>
      </c>
      <c r="F25" s="34">
        <f>+F26</f>
        <v>71</v>
      </c>
      <c r="G25" s="36">
        <f>+G26</f>
        <v>48</v>
      </c>
      <c r="H25" s="33">
        <f t="shared" si="1"/>
        <v>103</v>
      </c>
      <c r="I25" s="34">
        <f>+I26</f>
        <v>63</v>
      </c>
      <c r="J25" s="35">
        <f>+J26</f>
        <v>40</v>
      </c>
    </row>
    <row r="26" spans="1:10" s="31" customFormat="1" ht="12.75" customHeight="1" thickBot="1">
      <c r="A26" s="62" t="s">
        <v>29</v>
      </c>
      <c r="B26" s="38">
        <f>+C26+D26</f>
        <v>222</v>
      </c>
      <c r="C26" s="39">
        <f>+F26+I26</f>
        <v>134</v>
      </c>
      <c r="D26" s="40">
        <f>+G26+J26</f>
        <v>88</v>
      </c>
      <c r="E26" s="41">
        <f t="shared" si="0"/>
        <v>119</v>
      </c>
      <c r="F26" s="39">
        <v>71</v>
      </c>
      <c r="G26" s="41">
        <v>48</v>
      </c>
      <c r="H26" s="38">
        <f t="shared" si="1"/>
        <v>103</v>
      </c>
      <c r="I26" s="39">
        <v>63</v>
      </c>
      <c r="J26" s="40">
        <v>40</v>
      </c>
    </row>
    <row r="27" spans="1:10" s="7" customFormat="1" ht="12.75" customHeight="1" thickBot="1">
      <c r="A27" s="58" t="s">
        <v>3</v>
      </c>
      <c r="B27" s="42">
        <f>+C27+D27</f>
        <v>1618</v>
      </c>
      <c r="C27" s="43">
        <f>+C8+C10+C13+C15+C19+C21+C23+C25</f>
        <v>861</v>
      </c>
      <c r="D27" s="44">
        <f>+D8+D10+D13+D15+D19+D21+D23+D25</f>
        <v>757</v>
      </c>
      <c r="E27" s="45">
        <f>+F27+G27</f>
        <v>754</v>
      </c>
      <c r="F27" s="43">
        <f>+F8+F10+F13+F15+F19+F21+F23+F25</f>
        <v>393</v>
      </c>
      <c r="G27" s="46">
        <f>+G8+G10+G13+G15+G19+G21+G23+G25</f>
        <v>361</v>
      </c>
      <c r="H27" s="42">
        <f>+I27+J27</f>
        <v>864</v>
      </c>
      <c r="I27" s="43">
        <f>+I8+I10+I13+I15+I19+I21+I23+I25</f>
        <v>468</v>
      </c>
      <c r="J27" s="44">
        <f>+J8+J10+J13+J15+J19+J21+J23+J25</f>
        <v>396</v>
      </c>
    </row>
    <row r="28" spans="1:10" s="31" customFormat="1" ht="11.25">
      <c r="A28" s="8" t="s">
        <v>30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s="31" customFormat="1" ht="11.25">
      <c r="A29" s="8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s="31" customFormat="1" ht="11.2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9.75" customHeight="1">
      <c r="A31" s="1"/>
      <c r="B31" s="1"/>
      <c r="C31" s="1"/>
      <c r="D31" s="1"/>
      <c r="E31" s="1"/>
      <c r="F31" s="64"/>
      <c r="G31" s="64"/>
      <c r="H31" s="1"/>
      <c r="I31" s="64"/>
      <c r="J31" s="64"/>
    </row>
    <row r="32" spans="1:10" ht="15.75">
      <c r="A32" s="50" t="s">
        <v>0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5.75">
      <c r="A33" s="50" t="s">
        <v>36</v>
      </c>
      <c r="B33" s="50"/>
      <c r="C33" s="50"/>
      <c r="D33" s="50"/>
      <c r="E33" s="50"/>
      <c r="F33" s="50"/>
      <c r="G33" s="50"/>
      <c r="H33" s="50"/>
      <c r="I33" s="50"/>
      <c r="J33" s="50"/>
    </row>
    <row r="34" spans="1:13" s="7" customFormat="1" ht="15.75" thickBot="1">
      <c r="A34" s="1"/>
      <c r="B34" s="1"/>
      <c r="C34" s="1"/>
      <c r="D34" s="1"/>
      <c r="E34" s="1"/>
      <c r="F34" s="1"/>
      <c r="G34" s="1"/>
      <c r="H34" s="1"/>
      <c r="I34" s="1"/>
      <c r="J34" s="1"/>
      <c r="M34" s="67"/>
    </row>
    <row r="35" spans="1:13" s="25" customFormat="1" ht="12.75" customHeight="1">
      <c r="A35" s="56" t="s">
        <v>2</v>
      </c>
      <c r="B35" s="4" t="s">
        <v>3</v>
      </c>
      <c r="C35" s="5"/>
      <c r="D35" s="6"/>
      <c r="E35" s="4" t="s">
        <v>4</v>
      </c>
      <c r="F35" s="5"/>
      <c r="G35" s="6"/>
      <c r="H35" s="4" t="s">
        <v>5</v>
      </c>
      <c r="I35" s="5"/>
      <c r="J35" s="6"/>
      <c r="M35" s="67"/>
    </row>
    <row r="36" spans="1:13" s="31" customFormat="1" ht="12.75" customHeight="1" thickBot="1">
      <c r="A36" s="57" t="s">
        <v>6</v>
      </c>
      <c r="B36" s="10" t="s">
        <v>7</v>
      </c>
      <c r="C36" s="11"/>
      <c r="D36" s="12"/>
      <c r="E36" s="10" t="s">
        <v>8</v>
      </c>
      <c r="F36" s="11"/>
      <c r="G36" s="12"/>
      <c r="H36" s="10" t="s">
        <v>9</v>
      </c>
      <c r="I36" s="11"/>
      <c r="J36" s="12"/>
      <c r="M36" s="67"/>
    </row>
    <row r="37" spans="1:13" s="7" customFormat="1" ht="12.75" customHeight="1" thickBot="1">
      <c r="A37" s="58"/>
      <c r="B37" s="14" t="s">
        <v>10</v>
      </c>
      <c r="C37" s="15" t="s">
        <v>11</v>
      </c>
      <c r="D37" s="16" t="s">
        <v>12</v>
      </c>
      <c r="E37" s="17" t="s">
        <v>10</v>
      </c>
      <c r="F37" s="15" t="s">
        <v>11</v>
      </c>
      <c r="G37" s="17" t="s">
        <v>12</v>
      </c>
      <c r="H37" s="14" t="s">
        <v>10</v>
      </c>
      <c r="I37" s="15" t="s">
        <v>11</v>
      </c>
      <c r="J37" s="16" t="s">
        <v>12</v>
      </c>
      <c r="M37" s="67"/>
    </row>
    <row r="38" spans="1:13" s="31" customFormat="1" ht="12.75" customHeight="1">
      <c r="A38" s="59" t="s">
        <v>13</v>
      </c>
      <c r="B38" s="19">
        <f>+B39</f>
        <v>145</v>
      </c>
      <c r="C38" s="20">
        <f>+C39</f>
        <v>97</v>
      </c>
      <c r="D38" s="21">
        <f>+D39</f>
        <v>48</v>
      </c>
      <c r="E38" s="22">
        <f aca="true" t="shared" si="3" ref="E38:E56">SUM(F38:G38)</f>
        <v>96</v>
      </c>
      <c r="F38" s="20">
        <f>+F39</f>
        <v>66</v>
      </c>
      <c r="G38" s="23">
        <f>+G39</f>
        <v>30</v>
      </c>
      <c r="H38" s="24">
        <f aca="true" t="shared" si="4" ref="H38:H56">SUM(I38:J38)</f>
        <v>49</v>
      </c>
      <c r="I38" s="20">
        <f>+I39</f>
        <v>31</v>
      </c>
      <c r="J38" s="21">
        <f>+J39</f>
        <v>18</v>
      </c>
      <c r="M38" s="67"/>
    </row>
    <row r="39" spans="1:13" s="31" customFormat="1" ht="12.75" customHeight="1">
      <c r="A39" s="60" t="s">
        <v>13</v>
      </c>
      <c r="B39" s="27">
        <f>SUM(C39:D39)</f>
        <v>145</v>
      </c>
      <c r="C39" s="28">
        <f>+F39+I39</f>
        <v>97</v>
      </c>
      <c r="D39" s="29">
        <f>+G39+J39</f>
        <v>48</v>
      </c>
      <c r="E39" s="30">
        <f t="shared" si="3"/>
        <v>96</v>
      </c>
      <c r="F39" s="28">
        <v>66</v>
      </c>
      <c r="G39" s="30">
        <v>30</v>
      </c>
      <c r="H39" s="27">
        <f t="shared" si="4"/>
        <v>49</v>
      </c>
      <c r="I39" s="28">
        <v>31</v>
      </c>
      <c r="J39" s="29">
        <v>18</v>
      </c>
      <c r="M39" s="67"/>
    </row>
    <row r="40" spans="1:13" s="7" customFormat="1" ht="12.75" customHeight="1">
      <c r="A40" s="32" t="s">
        <v>14</v>
      </c>
      <c r="B40" s="33">
        <f>SUM(B41:B42)</f>
        <v>306</v>
      </c>
      <c r="C40" s="34">
        <f>SUM(C41:C42)</f>
        <v>141</v>
      </c>
      <c r="D40" s="35">
        <f>SUM(D41:D42)</f>
        <v>165</v>
      </c>
      <c r="E40" s="36">
        <f t="shared" si="3"/>
        <v>126</v>
      </c>
      <c r="F40" s="34">
        <f>SUM(F41:F42)</f>
        <v>59</v>
      </c>
      <c r="G40" s="36">
        <f>SUM(G41:G42)</f>
        <v>67</v>
      </c>
      <c r="H40" s="33">
        <f t="shared" si="4"/>
        <v>180</v>
      </c>
      <c r="I40" s="34">
        <f>SUM(I41:I42)</f>
        <v>82</v>
      </c>
      <c r="J40" s="35">
        <f>SUM(J41:J42)</f>
        <v>98</v>
      </c>
      <c r="M40" s="67"/>
    </row>
    <row r="41" spans="1:13" s="31" customFormat="1" ht="12.75" customHeight="1">
      <c r="A41" s="60" t="s">
        <v>15</v>
      </c>
      <c r="B41" s="27">
        <f>+C41+D41</f>
        <v>119</v>
      </c>
      <c r="C41" s="28">
        <f>+F41+I41</f>
        <v>52</v>
      </c>
      <c r="D41" s="29">
        <f>+G41+J41</f>
        <v>67</v>
      </c>
      <c r="E41" s="30">
        <f t="shared" si="3"/>
        <v>48</v>
      </c>
      <c r="F41" s="28">
        <v>19</v>
      </c>
      <c r="G41" s="30">
        <v>29</v>
      </c>
      <c r="H41" s="27">
        <f t="shared" si="4"/>
        <v>71</v>
      </c>
      <c r="I41" s="28">
        <v>33</v>
      </c>
      <c r="J41" s="29">
        <v>38</v>
      </c>
      <c r="M41" s="67"/>
    </row>
    <row r="42" spans="1:13" s="7" customFormat="1" ht="12.75" customHeight="1">
      <c r="A42" s="60" t="s">
        <v>16</v>
      </c>
      <c r="B42" s="27">
        <f>+C42+D42</f>
        <v>187</v>
      </c>
      <c r="C42" s="28">
        <f>+F42+I42</f>
        <v>89</v>
      </c>
      <c r="D42" s="29">
        <f>+G42+J42</f>
        <v>98</v>
      </c>
      <c r="E42" s="30">
        <f t="shared" si="3"/>
        <v>78</v>
      </c>
      <c r="F42" s="28">
        <v>40</v>
      </c>
      <c r="G42" s="30">
        <v>38</v>
      </c>
      <c r="H42" s="27">
        <f t="shared" si="4"/>
        <v>109</v>
      </c>
      <c r="I42" s="28">
        <v>49</v>
      </c>
      <c r="J42" s="29">
        <v>60</v>
      </c>
      <c r="M42" s="67"/>
    </row>
    <row r="43" spans="1:13" s="31" customFormat="1" ht="12.75" customHeight="1">
      <c r="A43" s="61" t="s">
        <v>17</v>
      </c>
      <c r="B43" s="33">
        <f>+B44</f>
        <v>76</v>
      </c>
      <c r="C43" s="34">
        <f>+C44</f>
        <v>31</v>
      </c>
      <c r="D43" s="35">
        <f>+D44</f>
        <v>45</v>
      </c>
      <c r="E43" s="36">
        <f t="shared" si="3"/>
        <v>27</v>
      </c>
      <c r="F43" s="34">
        <f>+F44</f>
        <v>13</v>
      </c>
      <c r="G43" s="36">
        <f>+G44</f>
        <v>14</v>
      </c>
      <c r="H43" s="33">
        <f t="shared" si="4"/>
        <v>49</v>
      </c>
      <c r="I43" s="34">
        <f>+I44</f>
        <v>18</v>
      </c>
      <c r="J43" s="35">
        <f>+J44</f>
        <v>31</v>
      </c>
      <c r="M43" s="67"/>
    </row>
    <row r="44" spans="1:13" s="31" customFormat="1" ht="12.75" customHeight="1">
      <c r="A44" s="60" t="s">
        <v>18</v>
      </c>
      <c r="B44" s="27">
        <f>+C44+D44</f>
        <v>76</v>
      </c>
      <c r="C44" s="28">
        <f>+F44+I44</f>
        <v>31</v>
      </c>
      <c r="D44" s="29">
        <f>+G44+J44</f>
        <v>45</v>
      </c>
      <c r="E44" s="30">
        <f t="shared" si="3"/>
        <v>27</v>
      </c>
      <c r="F44" s="28">
        <v>13</v>
      </c>
      <c r="G44" s="30">
        <v>14</v>
      </c>
      <c r="H44" s="27">
        <f t="shared" si="4"/>
        <v>49</v>
      </c>
      <c r="I44" s="28">
        <v>18</v>
      </c>
      <c r="J44" s="29">
        <v>31</v>
      </c>
      <c r="M44" s="67"/>
    </row>
    <row r="45" spans="1:10" s="31" customFormat="1" ht="12.75" customHeight="1">
      <c r="A45" s="61" t="s">
        <v>19</v>
      </c>
      <c r="B45" s="33">
        <f>SUM(B46:B48)</f>
        <v>305</v>
      </c>
      <c r="C45" s="34">
        <f>SUM(C46:C48)</f>
        <v>176</v>
      </c>
      <c r="D45" s="35">
        <f>SUM(D46:D48)</f>
        <v>129</v>
      </c>
      <c r="E45" s="36">
        <f t="shared" si="3"/>
        <v>119</v>
      </c>
      <c r="F45" s="34">
        <f>SUM(F46:F48)</f>
        <v>63</v>
      </c>
      <c r="G45" s="36">
        <f>SUM(G46:G48)</f>
        <v>56</v>
      </c>
      <c r="H45" s="33">
        <f t="shared" si="4"/>
        <v>186</v>
      </c>
      <c r="I45" s="34">
        <f>SUM(I46:I48)</f>
        <v>113</v>
      </c>
      <c r="J45" s="35">
        <f>SUM(J46:J48)</f>
        <v>73</v>
      </c>
    </row>
    <row r="46" spans="1:10" s="7" customFormat="1" ht="12.75" customHeight="1">
      <c r="A46" s="60" t="s">
        <v>20</v>
      </c>
      <c r="B46" s="27">
        <f>+C46+D46</f>
        <v>58</v>
      </c>
      <c r="C46" s="28">
        <f aca="true" t="shared" si="5" ref="C46:D48">+F46+I46</f>
        <v>35</v>
      </c>
      <c r="D46" s="29">
        <f t="shared" si="5"/>
        <v>23</v>
      </c>
      <c r="E46" s="30">
        <f t="shared" si="3"/>
        <v>22</v>
      </c>
      <c r="F46" s="28">
        <v>10</v>
      </c>
      <c r="G46" s="30">
        <v>12</v>
      </c>
      <c r="H46" s="27">
        <f t="shared" si="4"/>
        <v>36</v>
      </c>
      <c r="I46" s="28">
        <v>25</v>
      </c>
      <c r="J46" s="29">
        <v>11</v>
      </c>
    </row>
    <row r="47" spans="1:10" s="31" customFormat="1" ht="12.75" customHeight="1">
      <c r="A47" s="60" t="s">
        <v>21</v>
      </c>
      <c r="B47" s="27">
        <f>+C47+D47</f>
        <v>44</v>
      </c>
      <c r="C47" s="28">
        <f t="shared" si="5"/>
        <v>31</v>
      </c>
      <c r="D47" s="29">
        <f t="shared" si="5"/>
        <v>13</v>
      </c>
      <c r="E47" s="30">
        <f t="shared" si="3"/>
        <v>20</v>
      </c>
      <c r="F47" s="28">
        <v>14</v>
      </c>
      <c r="G47" s="30">
        <v>6</v>
      </c>
      <c r="H47" s="27">
        <f t="shared" si="4"/>
        <v>24</v>
      </c>
      <c r="I47" s="28">
        <v>17</v>
      </c>
      <c r="J47" s="29">
        <v>7</v>
      </c>
    </row>
    <row r="48" spans="1:10" s="7" customFormat="1" ht="12.75" customHeight="1">
      <c r="A48" s="60" t="s">
        <v>22</v>
      </c>
      <c r="B48" s="27">
        <f>+C48+D48</f>
        <v>203</v>
      </c>
      <c r="C48" s="28">
        <f t="shared" si="5"/>
        <v>110</v>
      </c>
      <c r="D48" s="29">
        <f t="shared" si="5"/>
        <v>93</v>
      </c>
      <c r="E48" s="30">
        <f t="shared" si="3"/>
        <v>77</v>
      </c>
      <c r="F48" s="28">
        <v>39</v>
      </c>
      <c r="G48" s="30">
        <v>38</v>
      </c>
      <c r="H48" s="27">
        <f t="shared" si="4"/>
        <v>126</v>
      </c>
      <c r="I48" s="28">
        <v>71</v>
      </c>
      <c r="J48" s="29">
        <v>55</v>
      </c>
    </row>
    <row r="49" spans="1:10" s="31" customFormat="1" ht="12.75" customHeight="1">
      <c r="A49" s="61" t="s">
        <v>23</v>
      </c>
      <c r="B49" s="33">
        <f>+B50</f>
        <v>38</v>
      </c>
      <c r="C49" s="34">
        <f>+C50</f>
        <v>27</v>
      </c>
      <c r="D49" s="35">
        <f>+D50</f>
        <v>11</v>
      </c>
      <c r="E49" s="36">
        <f t="shared" si="3"/>
        <v>20</v>
      </c>
      <c r="F49" s="34">
        <f>+F50</f>
        <v>14</v>
      </c>
      <c r="G49" s="36">
        <f>+G50</f>
        <v>6</v>
      </c>
      <c r="H49" s="33">
        <f t="shared" si="4"/>
        <v>18</v>
      </c>
      <c r="I49" s="34">
        <f>+I50</f>
        <v>13</v>
      </c>
      <c r="J49" s="35">
        <f>+J50</f>
        <v>5</v>
      </c>
    </row>
    <row r="50" spans="1:10" s="7" customFormat="1" ht="12.75" customHeight="1">
      <c r="A50" s="60" t="s">
        <v>24</v>
      </c>
      <c r="B50" s="27">
        <f>+C50+D50</f>
        <v>38</v>
      </c>
      <c r="C50" s="28">
        <f>+F50+I50</f>
        <v>27</v>
      </c>
      <c r="D50" s="29">
        <f>+G50+J50</f>
        <v>11</v>
      </c>
      <c r="E50" s="30">
        <f t="shared" si="3"/>
        <v>20</v>
      </c>
      <c r="F50" s="28">
        <v>14</v>
      </c>
      <c r="G50" s="30">
        <v>6</v>
      </c>
      <c r="H50" s="27">
        <f t="shared" si="4"/>
        <v>18</v>
      </c>
      <c r="I50" s="28">
        <v>13</v>
      </c>
      <c r="J50" s="29">
        <v>5</v>
      </c>
    </row>
    <row r="51" spans="1:10" s="31" customFormat="1" ht="12.75" customHeight="1">
      <c r="A51" s="61" t="s">
        <v>25</v>
      </c>
      <c r="B51" s="33">
        <f>+B52</f>
        <v>258</v>
      </c>
      <c r="C51" s="34">
        <f>+C52</f>
        <v>116</v>
      </c>
      <c r="D51" s="35">
        <f>+D52</f>
        <v>142</v>
      </c>
      <c r="E51" s="36">
        <f t="shared" si="3"/>
        <v>117</v>
      </c>
      <c r="F51" s="34">
        <f>+F52</f>
        <v>55</v>
      </c>
      <c r="G51" s="36">
        <f>+G52</f>
        <v>62</v>
      </c>
      <c r="H51" s="33">
        <f t="shared" si="4"/>
        <v>141</v>
      </c>
      <c r="I51" s="34">
        <f>+I52</f>
        <v>61</v>
      </c>
      <c r="J51" s="35">
        <f>+J52</f>
        <v>80</v>
      </c>
    </row>
    <row r="52" spans="1:10" s="7" customFormat="1" ht="12.75" customHeight="1">
      <c r="A52" s="60" t="s">
        <v>26</v>
      </c>
      <c r="B52" s="27">
        <f>+C52+D52</f>
        <v>258</v>
      </c>
      <c r="C52" s="28">
        <f>+F52+I52</f>
        <v>116</v>
      </c>
      <c r="D52" s="29">
        <f>+G52+J52</f>
        <v>142</v>
      </c>
      <c r="E52" s="30">
        <f t="shared" si="3"/>
        <v>117</v>
      </c>
      <c r="F52" s="28">
        <v>55</v>
      </c>
      <c r="G52" s="30">
        <v>62</v>
      </c>
      <c r="H52" s="27">
        <f t="shared" si="4"/>
        <v>141</v>
      </c>
      <c r="I52" s="28">
        <v>61</v>
      </c>
      <c r="J52" s="29">
        <v>80</v>
      </c>
    </row>
    <row r="53" spans="1:10" s="31" customFormat="1" ht="12.75" customHeight="1">
      <c r="A53" s="61" t="s">
        <v>27</v>
      </c>
      <c r="B53" s="33">
        <f>+B54</f>
        <v>18</v>
      </c>
      <c r="C53" s="34">
        <f>+C54</f>
        <v>10</v>
      </c>
      <c r="D53" s="35">
        <f>+D54</f>
        <v>8</v>
      </c>
      <c r="E53" s="36">
        <f t="shared" si="3"/>
        <v>10</v>
      </c>
      <c r="F53" s="34">
        <f>+F54</f>
        <v>6</v>
      </c>
      <c r="G53" s="36">
        <f>+G54</f>
        <v>4</v>
      </c>
      <c r="H53" s="33">
        <f t="shared" si="4"/>
        <v>8</v>
      </c>
      <c r="I53" s="34">
        <f>+I54</f>
        <v>4</v>
      </c>
      <c r="J53" s="35">
        <f>+J54</f>
        <v>4</v>
      </c>
    </row>
    <row r="54" spans="1:10" s="7" customFormat="1" ht="12.75" customHeight="1">
      <c r="A54" s="60" t="s">
        <v>28</v>
      </c>
      <c r="B54" s="27">
        <f>+C54+D54</f>
        <v>18</v>
      </c>
      <c r="C54" s="28">
        <f>+F54+I54</f>
        <v>10</v>
      </c>
      <c r="D54" s="29">
        <f>+G54+J54</f>
        <v>8</v>
      </c>
      <c r="E54" s="30">
        <f t="shared" si="3"/>
        <v>10</v>
      </c>
      <c r="F54" s="28">
        <v>6</v>
      </c>
      <c r="G54" s="30">
        <v>4</v>
      </c>
      <c r="H54" s="27">
        <f t="shared" si="4"/>
        <v>8</v>
      </c>
      <c r="I54" s="28">
        <v>4</v>
      </c>
      <c r="J54" s="29">
        <v>4</v>
      </c>
    </row>
    <row r="55" spans="1:10" s="31" customFormat="1" ht="12.75" customHeight="1">
      <c r="A55" s="61" t="s">
        <v>29</v>
      </c>
      <c r="B55" s="33">
        <f>+B56</f>
        <v>209</v>
      </c>
      <c r="C55" s="34">
        <f>+C56</f>
        <v>125</v>
      </c>
      <c r="D55" s="35">
        <f>+D56</f>
        <v>84</v>
      </c>
      <c r="E55" s="36">
        <f t="shared" si="3"/>
        <v>120</v>
      </c>
      <c r="F55" s="34">
        <f>+F56</f>
        <v>76</v>
      </c>
      <c r="G55" s="36">
        <f>+G56</f>
        <v>44</v>
      </c>
      <c r="H55" s="33">
        <f t="shared" si="4"/>
        <v>89</v>
      </c>
      <c r="I55" s="34">
        <f>+I56</f>
        <v>49</v>
      </c>
      <c r="J55" s="35">
        <f>+J56</f>
        <v>40</v>
      </c>
    </row>
    <row r="56" spans="1:10" s="31" customFormat="1" ht="12.75" customHeight="1" thickBot="1">
      <c r="A56" s="62" t="s">
        <v>29</v>
      </c>
      <c r="B56" s="38">
        <f>+C56+D56</f>
        <v>209</v>
      </c>
      <c r="C56" s="39">
        <f>+F56+I56</f>
        <v>125</v>
      </c>
      <c r="D56" s="40">
        <f>+G56+J56</f>
        <v>84</v>
      </c>
      <c r="E56" s="41">
        <f t="shared" si="3"/>
        <v>120</v>
      </c>
      <c r="F56" s="39">
        <v>76</v>
      </c>
      <c r="G56" s="41">
        <v>44</v>
      </c>
      <c r="H56" s="38">
        <f t="shared" si="4"/>
        <v>89</v>
      </c>
      <c r="I56" s="39">
        <v>49</v>
      </c>
      <c r="J56" s="40">
        <v>40</v>
      </c>
    </row>
    <row r="57" spans="1:10" ht="12.75" customHeight="1" thickBot="1">
      <c r="A57" s="58" t="s">
        <v>3</v>
      </c>
      <c r="B57" s="42">
        <f>+C57+D57</f>
        <v>1355</v>
      </c>
      <c r="C57" s="43">
        <f>+C38+C40+C43+C45+C49+C51+C53+C55</f>
        <v>723</v>
      </c>
      <c r="D57" s="44">
        <f>+D38+D40+D43+D45+D49+D51+D53+D55</f>
        <v>632</v>
      </c>
      <c r="E57" s="45">
        <f>+F57+G57</f>
        <v>635</v>
      </c>
      <c r="F57" s="43">
        <f>+F38+F40+F43+F45+F49+F51+F53+F55</f>
        <v>352</v>
      </c>
      <c r="G57" s="46">
        <f>+G38+G40+G43+G45+G49+G51+G53+G55</f>
        <v>283</v>
      </c>
      <c r="H57" s="42">
        <f>+I57+J57</f>
        <v>720</v>
      </c>
      <c r="I57" s="43">
        <f>+I38+I40+I43+I45+I49+I51+I53+I55</f>
        <v>371</v>
      </c>
      <c r="J57" s="44">
        <f>+J38+J40+J43+J45+J49+J51+J53+J55</f>
        <v>349</v>
      </c>
    </row>
    <row r="58" spans="1:10" ht="15">
      <c r="A58" s="8" t="s">
        <v>30</v>
      </c>
      <c r="B58" s="8"/>
      <c r="C58" s="8"/>
      <c r="D58" s="8"/>
      <c r="E58" s="8"/>
      <c r="F58" s="8"/>
      <c r="G58" s="8"/>
      <c r="H58" s="8"/>
      <c r="I58" s="8"/>
      <c r="J58" s="8"/>
    </row>
    <row r="59" spans="1:10" ht="15">
      <c r="A59" s="8" t="s">
        <v>31</v>
      </c>
      <c r="B59" s="8"/>
      <c r="C59" s="8"/>
      <c r="D59" s="8"/>
      <c r="E59" s="8"/>
      <c r="F59" s="8"/>
      <c r="G59" s="8"/>
      <c r="H59" s="8"/>
      <c r="I59" s="8"/>
      <c r="J59" s="8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</sheetData>
  <sheetProtection/>
  <mergeCells count="17">
    <mergeCell ref="B36:D36"/>
    <mergeCell ref="E36:G36"/>
    <mergeCell ref="H36:J36"/>
    <mergeCell ref="N6:P6"/>
    <mergeCell ref="A32:J32"/>
    <mergeCell ref="A33:J33"/>
    <mergeCell ref="B35:D35"/>
    <mergeCell ref="E35:G35"/>
    <mergeCell ref="H35:J35"/>
    <mergeCell ref="A2:J2"/>
    <mergeCell ref="A3:J3"/>
    <mergeCell ref="B5:D5"/>
    <mergeCell ref="E5:G5"/>
    <mergeCell ref="H5:J5"/>
    <mergeCell ref="B6:D6"/>
    <mergeCell ref="E6:G6"/>
    <mergeCell ref="H6:J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="60" zoomScalePageLayoutView="0" workbookViewId="0" topLeftCell="A7">
      <selection activeCell="Q77" sqref="Q77"/>
    </sheetView>
  </sheetViews>
  <sheetFormatPr defaultColWidth="11.421875" defaultRowHeight="15"/>
  <cols>
    <col min="1" max="1" width="18.00390625" style="0" customWidth="1"/>
    <col min="2" max="4" width="7.28125" style="0" customWidth="1"/>
    <col min="5" max="7" width="8.28125" style="0" customWidth="1"/>
    <col min="8" max="10" width="7.28125" style="0" customWidth="1"/>
    <col min="11" max="11" width="3.57421875" style="0" customWidth="1"/>
    <col min="12" max="12" width="8.421875" style="0" customWidth="1"/>
    <col min="13" max="13" width="7.57421875" style="0" customWidth="1"/>
    <col min="14" max="14" width="6.00390625" style="0" customWidth="1"/>
    <col min="15" max="15" width="6.140625" style="0" customWidth="1"/>
    <col min="16" max="16" width="4.421875" style="0" customWidth="1"/>
  </cols>
  <sheetData>
    <row r="1" spans="1:1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1"/>
    </row>
    <row r="3" spans="1:11" ht="15" customHeight="1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1"/>
    </row>
    <row r="4" spans="1:11" ht="9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7" customFormat="1" ht="12.75" customHeight="1">
      <c r="A5" s="56" t="s">
        <v>2</v>
      </c>
      <c r="B5" s="4" t="s">
        <v>3</v>
      </c>
      <c r="C5" s="5"/>
      <c r="D5" s="6"/>
      <c r="E5" s="4" t="s">
        <v>4</v>
      </c>
      <c r="F5" s="5"/>
      <c r="G5" s="6"/>
      <c r="H5" s="4" t="s">
        <v>5</v>
      </c>
      <c r="I5" s="5"/>
      <c r="J5" s="6"/>
      <c r="K5" s="52"/>
    </row>
    <row r="6" spans="1:16" s="7" customFormat="1" ht="12.75" customHeight="1" thickBot="1">
      <c r="A6" s="57" t="s">
        <v>6</v>
      </c>
      <c r="B6" s="10" t="s">
        <v>7</v>
      </c>
      <c r="C6" s="11"/>
      <c r="D6" s="12"/>
      <c r="E6" s="10" t="s">
        <v>8</v>
      </c>
      <c r="F6" s="11"/>
      <c r="G6" s="12"/>
      <c r="H6" s="10" t="s">
        <v>9</v>
      </c>
      <c r="I6" s="11"/>
      <c r="J6" s="12"/>
      <c r="K6" s="52"/>
      <c r="L6" s="52"/>
      <c r="M6" s="52"/>
      <c r="N6" s="65"/>
      <c r="O6" s="65"/>
      <c r="P6" s="65"/>
    </row>
    <row r="7" spans="1:16" s="7" customFormat="1" ht="12.75" customHeight="1" thickBot="1">
      <c r="A7" s="58"/>
      <c r="B7" s="14" t="s">
        <v>10</v>
      </c>
      <c r="C7" s="15" t="s">
        <v>11</v>
      </c>
      <c r="D7" s="16" t="s">
        <v>12</v>
      </c>
      <c r="E7" s="17" t="s">
        <v>10</v>
      </c>
      <c r="F7" s="15" t="s">
        <v>11</v>
      </c>
      <c r="G7" s="17" t="s">
        <v>12</v>
      </c>
      <c r="H7" s="14" t="s">
        <v>10</v>
      </c>
      <c r="I7" s="15" t="s">
        <v>11</v>
      </c>
      <c r="J7" s="16" t="s">
        <v>12</v>
      </c>
      <c r="K7" s="52"/>
      <c r="L7" s="52"/>
      <c r="M7" s="52"/>
      <c r="N7" s="52"/>
      <c r="O7" s="52"/>
      <c r="P7" s="52"/>
    </row>
    <row r="8" spans="1:16" s="25" customFormat="1" ht="12.75" customHeight="1">
      <c r="A8" s="59" t="s">
        <v>13</v>
      </c>
      <c r="B8" s="19">
        <f>+B9</f>
        <v>230</v>
      </c>
      <c r="C8" s="20">
        <f>F8+I8</f>
        <v>168</v>
      </c>
      <c r="D8" s="21">
        <f>+D9</f>
        <v>62</v>
      </c>
      <c r="E8" s="22">
        <f aca="true" t="shared" si="0" ref="E8:E26">SUM(F8:G8)</f>
        <v>145</v>
      </c>
      <c r="F8" s="20">
        <f>+F9</f>
        <v>105</v>
      </c>
      <c r="G8" s="20">
        <f>+G9</f>
        <v>40</v>
      </c>
      <c r="H8" s="24">
        <f aca="true" t="shared" si="1" ref="H8:H26">SUM(I8:J8)</f>
        <v>85</v>
      </c>
      <c r="I8" s="20">
        <f>+I9</f>
        <v>63</v>
      </c>
      <c r="J8" s="21">
        <f>+J9</f>
        <v>22</v>
      </c>
      <c r="K8" s="53"/>
      <c r="L8" s="53"/>
      <c r="M8" s="8"/>
      <c r="N8" s="53"/>
      <c r="O8" s="53"/>
      <c r="P8" s="53"/>
    </row>
    <row r="9" spans="1:16" s="31" customFormat="1" ht="12.75" customHeight="1">
      <c r="A9" s="60" t="s">
        <v>13</v>
      </c>
      <c r="B9" s="27">
        <f>SUM(C9:D9)</f>
        <v>230</v>
      </c>
      <c r="C9" s="28">
        <f>F9+I9</f>
        <v>168</v>
      </c>
      <c r="D9" s="29">
        <f>G9+J9</f>
        <v>62</v>
      </c>
      <c r="E9" s="30">
        <f t="shared" si="0"/>
        <v>145</v>
      </c>
      <c r="F9" s="66">
        <v>105</v>
      </c>
      <c r="G9" s="30">
        <v>40</v>
      </c>
      <c r="H9" s="27">
        <f t="shared" si="1"/>
        <v>85</v>
      </c>
      <c r="I9" s="28">
        <v>63</v>
      </c>
      <c r="J9" s="29">
        <v>22</v>
      </c>
      <c r="K9" s="8"/>
      <c r="L9" s="8"/>
      <c r="M9" s="8"/>
      <c r="N9" s="53"/>
      <c r="O9" s="8"/>
      <c r="P9" s="8"/>
    </row>
    <row r="10" spans="1:16" s="7" customFormat="1" ht="12.75" customHeight="1">
      <c r="A10" s="32" t="s">
        <v>14</v>
      </c>
      <c r="B10" s="33">
        <f>SUM(B11:B12)</f>
        <v>513</v>
      </c>
      <c r="C10" s="34">
        <f>SUM(C11:C12)</f>
        <v>228</v>
      </c>
      <c r="D10" s="35">
        <f>SUM(D11:D12)</f>
        <v>285</v>
      </c>
      <c r="E10" s="36">
        <f t="shared" si="0"/>
        <v>229</v>
      </c>
      <c r="F10" s="34">
        <f>SUM(F11:F12)</f>
        <v>114</v>
      </c>
      <c r="G10" s="36">
        <f>SUM(G11:G12)</f>
        <v>115</v>
      </c>
      <c r="H10" s="33">
        <f t="shared" si="1"/>
        <v>284</v>
      </c>
      <c r="I10" s="34">
        <f>SUM(I11:I12)</f>
        <v>114</v>
      </c>
      <c r="J10" s="35">
        <f>SUM(J11:J12)</f>
        <v>170</v>
      </c>
      <c r="K10" s="52"/>
      <c r="L10" s="52"/>
      <c r="M10" s="8"/>
      <c r="N10" s="53"/>
      <c r="O10" s="52"/>
      <c r="P10" s="52"/>
    </row>
    <row r="11" spans="1:16" s="31" customFormat="1" ht="12.75" customHeight="1">
      <c r="A11" s="60" t="s">
        <v>15</v>
      </c>
      <c r="B11" s="27">
        <f>+C11+D11</f>
        <v>190</v>
      </c>
      <c r="C11" s="28">
        <f>+F11+I11</f>
        <v>72</v>
      </c>
      <c r="D11" s="29">
        <f>+G11+J11</f>
        <v>118</v>
      </c>
      <c r="E11" s="30">
        <f t="shared" si="0"/>
        <v>81</v>
      </c>
      <c r="F11" s="28">
        <v>32</v>
      </c>
      <c r="G11" s="30">
        <v>49</v>
      </c>
      <c r="H11" s="27">
        <f t="shared" si="1"/>
        <v>109</v>
      </c>
      <c r="I11" s="28">
        <v>40</v>
      </c>
      <c r="J11" s="29">
        <v>69</v>
      </c>
      <c r="K11" s="8"/>
      <c r="L11" s="8"/>
      <c r="M11" s="8"/>
      <c r="N11" s="53"/>
      <c r="O11" s="8"/>
      <c r="P11" s="8"/>
    </row>
    <row r="12" spans="1:16" s="31" customFormat="1" ht="12.75" customHeight="1">
      <c r="A12" s="60" t="s">
        <v>16</v>
      </c>
      <c r="B12" s="27">
        <f>+C12+D12</f>
        <v>323</v>
      </c>
      <c r="C12" s="28">
        <f>+F12+I12</f>
        <v>156</v>
      </c>
      <c r="D12" s="29">
        <f>+G12+J12</f>
        <v>167</v>
      </c>
      <c r="E12" s="30">
        <f t="shared" si="0"/>
        <v>148</v>
      </c>
      <c r="F12" s="28">
        <v>82</v>
      </c>
      <c r="G12" s="30">
        <v>66</v>
      </c>
      <c r="H12" s="27">
        <f t="shared" si="1"/>
        <v>175</v>
      </c>
      <c r="I12" s="28">
        <v>74</v>
      </c>
      <c r="J12" s="29">
        <v>101</v>
      </c>
      <c r="K12" s="8"/>
      <c r="L12" s="8"/>
      <c r="M12" s="8"/>
      <c r="N12" s="53"/>
      <c r="O12" s="8"/>
      <c r="P12" s="8"/>
    </row>
    <row r="13" spans="1:16" s="7" customFormat="1" ht="12.75" customHeight="1">
      <c r="A13" s="61" t="s">
        <v>17</v>
      </c>
      <c r="B13" s="33">
        <f>+B14</f>
        <v>82</v>
      </c>
      <c r="C13" s="34">
        <f>+C14</f>
        <v>39</v>
      </c>
      <c r="D13" s="35">
        <f>+D14</f>
        <v>43</v>
      </c>
      <c r="E13" s="36">
        <f t="shared" si="0"/>
        <v>36</v>
      </c>
      <c r="F13" s="34">
        <f>+F14</f>
        <v>18</v>
      </c>
      <c r="G13" s="36">
        <f>+G14</f>
        <v>18</v>
      </c>
      <c r="H13" s="33">
        <f t="shared" si="1"/>
        <v>46</v>
      </c>
      <c r="I13" s="34">
        <f>+I14</f>
        <v>21</v>
      </c>
      <c r="J13" s="35">
        <f>+J14</f>
        <v>25</v>
      </c>
      <c r="K13" s="52"/>
      <c r="L13" s="52"/>
      <c r="M13" s="8"/>
      <c r="N13" s="53"/>
      <c r="O13" s="52"/>
      <c r="P13" s="52"/>
    </row>
    <row r="14" spans="1:16" s="31" customFormat="1" ht="12.75" customHeight="1">
      <c r="A14" s="60" t="s">
        <v>18</v>
      </c>
      <c r="B14" s="27">
        <f>+C14+D14</f>
        <v>82</v>
      </c>
      <c r="C14" s="28">
        <f>+F14+I14</f>
        <v>39</v>
      </c>
      <c r="D14" s="29">
        <f>+G14+J14</f>
        <v>43</v>
      </c>
      <c r="E14" s="30">
        <f t="shared" si="0"/>
        <v>36</v>
      </c>
      <c r="F14" s="28">
        <v>18</v>
      </c>
      <c r="G14" s="30">
        <v>18</v>
      </c>
      <c r="H14" s="27">
        <f t="shared" si="1"/>
        <v>46</v>
      </c>
      <c r="I14" s="28">
        <v>21</v>
      </c>
      <c r="J14" s="29">
        <v>25</v>
      </c>
      <c r="K14" s="8"/>
      <c r="L14" s="8"/>
      <c r="M14" s="8"/>
      <c r="N14" s="53"/>
      <c r="O14" s="8"/>
      <c r="P14" s="8"/>
    </row>
    <row r="15" spans="1:16" s="7" customFormat="1" ht="12.75" customHeight="1">
      <c r="A15" s="61" t="s">
        <v>19</v>
      </c>
      <c r="B15" s="33">
        <f>SUM(B16:B18)</f>
        <v>361</v>
      </c>
      <c r="C15" s="34">
        <f>SUM(C16:C18)</f>
        <v>209</v>
      </c>
      <c r="D15" s="35">
        <f>SUM(D16:D18)</f>
        <v>152</v>
      </c>
      <c r="E15" s="36">
        <f t="shared" si="0"/>
        <v>146</v>
      </c>
      <c r="F15" s="34">
        <f>SUM(F16:F18)</f>
        <v>81</v>
      </c>
      <c r="G15" s="36">
        <f>SUM(G16:G18)</f>
        <v>65</v>
      </c>
      <c r="H15" s="33">
        <f t="shared" si="1"/>
        <v>215</v>
      </c>
      <c r="I15" s="34">
        <f>SUM(I16:I18)</f>
        <v>128</v>
      </c>
      <c r="J15" s="35">
        <f>SUM(J16:J18)</f>
        <v>87</v>
      </c>
      <c r="K15" s="52"/>
      <c r="L15" s="52"/>
      <c r="M15" s="8"/>
      <c r="N15" s="53"/>
      <c r="O15" s="52"/>
      <c r="P15" s="52"/>
    </row>
    <row r="16" spans="1:16" s="31" customFormat="1" ht="12.75" customHeight="1">
      <c r="A16" s="60" t="s">
        <v>20</v>
      </c>
      <c r="B16" s="27">
        <f>+C16+D16</f>
        <v>67</v>
      </c>
      <c r="C16" s="28">
        <f aca="true" t="shared" si="2" ref="C16:D18">+F16+I16</f>
        <v>47</v>
      </c>
      <c r="D16" s="29">
        <f t="shared" si="2"/>
        <v>20</v>
      </c>
      <c r="E16" s="30">
        <f t="shared" si="0"/>
        <v>26</v>
      </c>
      <c r="F16" s="28">
        <v>16</v>
      </c>
      <c r="G16" s="30">
        <v>10</v>
      </c>
      <c r="H16" s="27">
        <f t="shared" si="1"/>
        <v>41</v>
      </c>
      <c r="I16" s="28">
        <v>31</v>
      </c>
      <c r="J16" s="29">
        <v>10</v>
      </c>
      <c r="K16" s="8"/>
      <c r="L16" s="8"/>
      <c r="M16" s="8"/>
      <c r="N16" s="53"/>
      <c r="O16" s="8"/>
      <c r="P16" s="8"/>
    </row>
    <row r="17" spans="1:16" s="31" customFormat="1" ht="12.75" customHeight="1">
      <c r="A17" s="60" t="s">
        <v>21</v>
      </c>
      <c r="B17" s="27">
        <f>+C17+D17</f>
        <v>45</v>
      </c>
      <c r="C17" s="28">
        <f t="shared" si="2"/>
        <v>26</v>
      </c>
      <c r="D17" s="29">
        <f t="shared" si="2"/>
        <v>19</v>
      </c>
      <c r="E17" s="30">
        <f t="shared" si="0"/>
        <v>19</v>
      </c>
      <c r="F17" s="28">
        <v>11</v>
      </c>
      <c r="G17" s="30">
        <v>8</v>
      </c>
      <c r="H17" s="27">
        <f t="shared" si="1"/>
        <v>26</v>
      </c>
      <c r="I17" s="28">
        <v>15</v>
      </c>
      <c r="J17" s="29">
        <v>11</v>
      </c>
      <c r="K17" s="8"/>
      <c r="L17" s="8"/>
      <c r="M17" s="8"/>
      <c r="N17" s="53"/>
      <c r="O17" s="8"/>
      <c r="P17" s="8"/>
    </row>
    <row r="18" spans="1:16" s="31" customFormat="1" ht="12.75" customHeight="1">
      <c r="A18" s="60" t="s">
        <v>22</v>
      </c>
      <c r="B18" s="27">
        <f>+C18+D18</f>
        <v>249</v>
      </c>
      <c r="C18" s="28">
        <f t="shared" si="2"/>
        <v>136</v>
      </c>
      <c r="D18" s="29">
        <f t="shared" si="2"/>
        <v>113</v>
      </c>
      <c r="E18" s="30">
        <f t="shared" si="0"/>
        <v>101</v>
      </c>
      <c r="F18" s="28">
        <v>54</v>
      </c>
      <c r="G18" s="30">
        <v>47</v>
      </c>
      <c r="H18" s="27">
        <f t="shared" si="1"/>
        <v>148</v>
      </c>
      <c r="I18" s="28">
        <v>82</v>
      </c>
      <c r="J18" s="29">
        <v>66</v>
      </c>
      <c r="K18" s="8"/>
      <c r="L18" s="8"/>
      <c r="M18" s="8"/>
      <c r="N18" s="53"/>
      <c r="O18" s="8"/>
      <c r="P18" s="8"/>
    </row>
    <row r="19" spans="1:11" s="7" customFormat="1" ht="12.75" customHeight="1">
      <c r="A19" s="61" t="s">
        <v>23</v>
      </c>
      <c r="B19" s="33">
        <f>+B20</f>
        <v>52</v>
      </c>
      <c r="C19" s="34">
        <f>+C20</f>
        <v>42</v>
      </c>
      <c r="D19" s="35">
        <f>+D20</f>
        <v>10</v>
      </c>
      <c r="E19" s="36">
        <f t="shared" si="0"/>
        <v>40</v>
      </c>
      <c r="F19" s="34">
        <f>+F20</f>
        <v>33</v>
      </c>
      <c r="G19" s="36">
        <f>+G20</f>
        <v>7</v>
      </c>
      <c r="H19" s="33">
        <f t="shared" si="1"/>
        <v>12</v>
      </c>
      <c r="I19" s="34">
        <f>+I20</f>
        <v>9</v>
      </c>
      <c r="J19" s="35">
        <f>+J20</f>
        <v>3</v>
      </c>
      <c r="K19" s="52"/>
    </row>
    <row r="20" spans="1:11" s="31" customFormat="1" ht="12.75" customHeight="1">
      <c r="A20" s="60" t="s">
        <v>24</v>
      </c>
      <c r="B20" s="27">
        <f>+C20+D20</f>
        <v>52</v>
      </c>
      <c r="C20" s="28">
        <f>+F20+I20</f>
        <v>42</v>
      </c>
      <c r="D20" s="29">
        <f>+G20+J20</f>
        <v>10</v>
      </c>
      <c r="E20" s="30">
        <f t="shared" si="0"/>
        <v>40</v>
      </c>
      <c r="F20" s="28">
        <v>33</v>
      </c>
      <c r="G20" s="30">
        <v>7</v>
      </c>
      <c r="H20" s="27">
        <f t="shared" si="1"/>
        <v>12</v>
      </c>
      <c r="I20" s="28">
        <v>9</v>
      </c>
      <c r="J20" s="29">
        <v>3</v>
      </c>
      <c r="K20" s="8"/>
    </row>
    <row r="21" spans="1:11" s="7" customFormat="1" ht="12.75" customHeight="1">
      <c r="A21" s="61" t="s">
        <v>25</v>
      </c>
      <c r="B21" s="33">
        <f>+B22</f>
        <v>420</v>
      </c>
      <c r="C21" s="34">
        <f>+C22</f>
        <v>187</v>
      </c>
      <c r="D21" s="35">
        <f>+D22</f>
        <v>233</v>
      </c>
      <c r="E21" s="36">
        <f t="shared" si="0"/>
        <v>196</v>
      </c>
      <c r="F21" s="34">
        <f>+F22</f>
        <v>90</v>
      </c>
      <c r="G21" s="36">
        <f>+G22</f>
        <v>106</v>
      </c>
      <c r="H21" s="33">
        <f t="shared" si="1"/>
        <v>224</v>
      </c>
      <c r="I21" s="34">
        <f>+I22</f>
        <v>97</v>
      </c>
      <c r="J21" s="35">
        <f>+J22</f>
        <v>127</v>
      </c>
      <c r="K21" s="52"/>
    </row>
    <row r="22" spans="1:11" s="31" customFormat="1" ht="12.75" customHeight="1">
      <c r="A22" s="60" t="s">
        <v>26</v>
      </c>
      <c r="B22" s="27">
        <f>+C22+D22</f>
        <v>420</v>
      </c>
      <c r="C22" s="28">
        <f>+F22+I22</f>
        <v>187</v>
      </c>
      <c r="D22" s="29">
        <f>+G22+J22</f>
        <v>233</v>
      </c>
      <c r="E22" s="30">
        <f t="shared" si="0"/>
        <v>196</v>
      </c>
      <c r="F22" s="28">
        <v>90</v>
      </c>
      <c r="G22" s="30">
        <v>106</v>
      </c>
      <c r="H22" s="27">
        <f t="shared" si="1"/>
        <v>224</v>
      </c>
      <c r="I22" s="28">
        <v>97</v>
      </c>
      <c r="J22" s="29">
        <v>127</v>
      </c>
      <c r="K22" s="8"/>
    </row>
    <row r="23" spans="1:11" s="7" customFormat="1" ht="12.75" customHeight="1">
      <c r="A23" s="61" t="s">
        <v>27</v>
      </c>
      <c r="B23" s="33">
        <f>+B24</f>
        <v>20</v>
      </c>
      <c r="C23" s="34">
        <f>+C24</f>
        <v>12</v>
      </c>
      <c r="D23" s="35">
        <f>+D24</f>
        <v>8</v>
      </c>
      <c r="E23" s="36">
        <f t="shared" si="0"/>
        <v>11</v>
      </c>
      <c r="F23" s="34">
        <f>+F24</f>
        <v>7</v>
      </c>
      <c r="G23" s="36">
        <f>+G24</f>
        <v>4</v>
      </c>
      <c r="H23" s="33">
        <f t="shared" si="1"/>
        <v>9</v>
      </c>
      <c r="I23" s="34">
        <f>+I24</f>
        <v>5</v>
      </c>
      <c r="J23" s="35">
        <f>+J24</f>
        <v>4</v>
      </c>
      <c r="K23" s="52"/>
    </row>
    <row r="24" spans="1:11" s="31" customFormat="1" ht="12.75" customHeight="1">
      <c r="A24" s="60" t="s">
        <v>28</v>
      </c>
      <c r="B24" s="27">
        <f>+C24+D24</f>
        <v>20</v>
      </c>
      <c r="C24" s="28">
        <f>+F24+I24</f>
        <v>12</v>
      </c>
      <c r="D24" s="29">
        <f>+G24+J24</f>
        <v>8</v>
      </c>
      <c r="E24" s="30">
        <f t="shared" si="0"/>
        <v>11</v>
      </c>
      <c r="F24" s="28">
        <v>7</v>
      </c>
      <c r="G24" s="30">
        <v>4</v>
      </c>
      <c r="H24" s="27">
        <f t="shared" si="1"/>
        <v>9</v>
      </c>
      <c r="I24" s="28">
        <v>5</v>
      </c>
      <c r="J24" s="29">
        <v>4</v>
      </c>
      <c r="K24" s="8"/>
    </row>
    <row r="25" spans="1:11" s="7" customFormat="1" ht="12.75" customHeight="1">
      <c r="A25" s="61" t="s">
        <v>29</v>
      </c>
      <c r="B25" s="33">
        <f>+B26</f>
        <v>281</v>
      </c>
      <c r="C25" s="34">
        <f>+C26</f>
        <v>165</v>
      </c>
      <c r="D25" s="35">
        <f>+D26</f>
        <v>116</v>
      </c>
      <c r="E25" s="36">
        <f t="shared" si="0"/>
        <v>154</v>
      </c>
      <c r="F25" s="34">
        <f>+F26</f>
        <v>89</v>
      </c>
      <c r="G25" s="36">
        <f>+G26</f>
        <v>65</v>
      </c>
      <c r="H25" s="33">
        <f t="shared" si="1"/>
        <v>127</v>
      </c>
      <c r="I25" s="34">
        <f>+I26</f>
        <v>76</v>
      </c>
      <c r="J25" s="35">
        <f>+J26</f>
        <v>51</v>
      </c>
      <c r="K25" s="52"/>
    </row>
    <row r="26" spans="1:11" s="31" customFormat="1" ht="12.75" customHeight="1" thickBot="1">
      <c r="A26" s="62" t="s">
        <v>29</v>
      </c>
      <c r="B26" s="38">
        <f>+C26+D26</f>
        <v>281</v>
      </c>
      <c r="C26" s="39">
        <f>+F26+I26</f>
        <v>165</v>
      </c>
      <c r="D26" s="40">
        <f>+G26+J26</f>
        <v>116</v>
      </c>
      <c r="E26" s="41">
        <f t="shared" si="0"/>
        <v>154</v>
      </c>
      <c r="F26" s="39">
        <v>89</v>
      </c>
      <c r="G26" s="41">
        <v>65</v>
      </c>
      <c r="H26" s="38">
        <f t="shared" si="1"/>
        <v>127</v>
      </c>
      <c r="I26" s="39">
        <v>76</v>
      </c>
      <c r="J26" s="40">
        <v>51</v>
      </c>
      <c r="K26" s="8"/>
    </row>
    <row r="27" spans="1:11" s="7" customFormat="1" ht="12.75" customHeight="1" thickBot="1">
      <c r="A27" s="58" t="s">
        <v>3</v>
      </c>
      <c r="B27" s="42">
        <f>+C27+D27</f>
        <v>1959</v>
      </c>
      <c r="C27" s="43">
        <f>+C8+C10+C13+C15+C19+C21+C23+C25</f>
        <v>1050</v>
      </c>
      <c r="D27" s="44">
        <f>+D8+D10+D13+D15+D19+D21+D23+D25</f>
        <v>909</v>
      </c>
      <c r="E27" s="45">
        <f>+F27+G27</f>
        <v>957</v>
      </c>
      <c r="F27" s="43">
        <f>+F8+F10+F13+F15+F19+F21+F23+F25</f>
        <v>537</v>
      </c>
      <c r="G27" s="46">
        <f>+G8+G10+G13+G15+G19+G21+G23+G25</f>
        <v>420</v>
      </c>
      <c r="H27" s="42">
        <f>+I27+J27</f>
        <v>1002</v>
      </c>
      <c r="I27" s="43">
        <f>+I8+I10+I13+I15+I19+I21+I23+I25</f>
        <v>513</v>
      </c>
      <c r="J27" s="44">
        <f>+J8+J10+J13+J15+J19+J21+J23+J25</f>
        <v>489</v>
      </c>
      <c r="K27" s="52"/>
    </row>
    <row r="28" spans="1:11" s="31" customFormat="1" ht="11.25">
      <c r="A28" s="8" t="s">
        <v>30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s="31" customFormat="1" ht="11.25">
      <c r="A29" s="8" t="s">
        <v>31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31" customFormat="1" ht="11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9.75" customHeight="1">
      <c r="A31" s="1"/>
      <c r="B31" s="1"/>
      <c r="C31" s="1"/>
      <c r="D31" s="1"/>
      <c r="E31" s="1"/>
      <c r="F31" s="64"/>
      <c r="G31" s="64"/>
      <c r="H31" s="1"/>
      <c r="I31" s="64"/>
      <c r="J31" s="64"/>
      <c r="K31" s="1"/>
    </row>
    <row r="32" spans="1:11" ht="15.75">
      <c r="A32" s="50" t="s">
        <v>0</v>
      </c>
      <c r="B32" s="50"/>
      <c r="C32" s="50"/>
      <c r="D32" s="50"/>
      <c r="E32" s="50"/>
      <c r="F32" s="50"/>
      <c r="G32" s="50"/>
      <c r="H32" s="50"/>
      <c r="I32" s="50"/>
      <c r="J32" s="50"/>
      <c r="K32" s="1"/>
    </row>
    <row r="33" spans="1:11" ht="15.75">
      <c r="A33" s="50" t="s">
        <v>38</v>
      </c>
      <c r="B33" s="50"/>
      <c r="C33" s="50"/>
      <c r="D33" s="50"/>
      <c r="E33" s="50"/>
      <c r="F33" s="50"/>
      <c r="G33" s="50"/>
      <c r="H33" s="50"/>
      <c r="I33" s="50"/>
      <c r="J33" s="50"/>
      <c r="K33" s="1"/>
    </row>
    <row r="34" spans="1:13" s="7" customFormat="1" ht="15.7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52"/>
      <c r="M34" s="67"/>
    </row>
    <row r="35" spans="1:13" s="25" customFormat="1" ht="12.75" customHeight="1">
      <c r="A35" s="56" t="s">
        <v>2</v>
      </c>
      <c r="B35" s="4" t="s">
        <v>3</v>
      </c>
      <c r="C35" s="5"/>
      <c r="D35" s="6"/>
      <c r="E35" s="4" t="s">
        <v>4</v>
      </c>
      <c r="F35" s="5"/>
      <c r="G35" s="6"/>
      <c r="H35" s="4" t="s">
        <v>5</v>
      </c>
      <c r="I35" s="5"/>
      <c r="J35" s="6"/>
      <c r="K35" s="53"/>
      <c r="M35" s="67"/>
    </row>
    <row r="36" spans="1:13" s="31" customFormat="1" ht="12.75" customHeight="1" thickBot="1">
      <c r="A36" s="57" t="s">
        <v>6</v>
      </c>
      <c r="B36" s="10" t="s">
        <v>7</v>
      </c>
      <c r="C36" s="11"/>
      <c r="D36" s="12"/>
      <c r="E36" s="10" t="s">
        <v>8</v>
      </c>
      <c r="F36" s="11"/>
      <c r="G36" s="12"/>
      <c r="H36" s="10" t="s">
        <v>9</v>
      </c>
      <c r="I36" s="11"/>
      <c r="J36" s="12"/>
      <c r="K36" s="8"/>
      <c r="M36" s="67"/>
    </row>
    <row r="37" spans="1:13" s="7" customFormat="1" ht="12.75" customHeight="1" thickBot="1">
      <c r="A37" s="58"/>
      <c r="B37" s="14" t="s">
        <v>10</v>
      </c>
      <c r="C37" s="15" t="s">
        <v>11</v>
      </c>
      <c r="D37" s="16" t="s">
        <v>12</v>
      </c>
      <c r="E37" s="17" t="s">
        <v>10</v>
      </c>
      <c r="F37" s="15" t="s">
        <v>11</v>
      </c>
      <c r="G37" s="17" t="s">
        <v>12</v>
      </c>
      <c r="H37" s="14" t="s">
        <v>10</v>
      </c>
      <c r="I37" s="15" t="s">
        <v>11</v>
      </c>
      <c r="J37" s="16" t="s">
        <v>12</v>
      </c>
      <c r="K37" s="52"/>
      <c r="M37" s="67"/>
    </row>
    <row r="38" spans="1:13" s="31" customFormat="1" ht="12.75" customHeight="1">
      <c r="A38" s="59" t="s">
        <v>13</v>
      </c>
      <c r="B38" s="19">
        <f>+B39</f>
        <v>241</v>
      </c>
      <c r="C38" s="20">
        <f>+C39</f>
        <v>164</v>
      </c>
      <c r="D38" s="21">
        <f>+D39</f>
        <v>77</v>
      </c>
      <c r="E38" s="22">
        <f aca="true" t="shared" si="3" ref="E38:E56">SUM(F38:G38)</f>
        <v>153</v>
      </c>
      <c r="F38" s="20">
        <f>+F39</f>
        <v>108</v>
      </c>
      <c r="G38" s="23">
        <f>+G39</f>
        <v>45</v>
      </c>
      <c r="H38" s="24">
        <f aca="true" t="shared" si="4" ref="H38:H56">SUM(I38:J38)</f>
        <v>88</v>
      </c>
      <c r="I38" s="20">
        <f>+I39</f>
        <v>56</v>
      </c>
      <c r="J38" s="21">
        <f>+J39</f>
        <v>32</v>
      </c>
      <c r="K38" s="8"/>
      <c r="M38" s="67"/>
    </row>
    <row r="39" spans="1:13" s="31" customFormat="1" ht="12.75" customHeight="1">
      <c r="A39" s="60" t="s">
        <v>13</v>
      </c>
      <c r="B39" s="27">
        <f>SUM(C39:D39)</f>
        <v>241</v>
      </c>
      <c r="C39" s="28">
        <f>+F39+I39</f>
        <v>164</v>
      </c>
      <c r="D39" s="29">
        <f>+G39+J39</f>
        <v>77</v>
      </c>
      <c r="E39" s="30">
        <f t="shared" si="3"/>
        <v>153</v>
      </c>
      <c r="F39" s="28">
        <v>108</v>
      </c>
      <c r="G39" s="30">
        <v>45</v>
      </c>
      <c r="H39" s="27">
        <f t="shared" si="4"/>
        <v>88</v>
      </c>
      <c r="I39" s="28">
        <v>56</v>
      </c>
      <c r="J39" s="29">
        <v>32</v>
      </c>
      <c r="K39" s="8"/>
      <c r="M39" s="67"/>
    </row>
    <row r="40" spans="1:13" s="7" customFormat="1" ht="12.75" customHeight="1">
      <c r="A40" s="32" t="s">
        <v>14</v>
      </c>
      <c r="B40" s="33">
        <f>SUM(B41:B42)</f>
        <v>421</v>
      </c>
      <c r="C40" s="34">
        <f>SUM(C41:C42)</f>
        <v>201</v>
      </c>
      <c r="D40" s="35">
        <f>SUM(D41:D42)</f>
        <v>220</v>
      </c>
      <c r="E40" s="36">
        <f t="shared" si="3"/>
        <v>190</v>
      </c>
      <c r="F40" s="34">
        <f>SUM(F41:F42)</f>
        <v>99</v>
      </c>
      <c r="G40" s="36">
        <f>SUM(G41:G42)</f>
        <v>91</v>
      </c>
      <c r="H40" s="33">
        <f t="shared" si="4"/>
        <v>231</v>
      </c>
      <c r="I40" s="34">
        <f>SUM(I41:I42)</f>
        <v>102</v>
      </c>
      <c r="J40" s="35">
        <f>SUM(J41:J42)</f>
        <v>129</v>
      </c>
      <c r="K40" s="52"/>
      <c r="M40" s="67"/>
    </row>
    <row r="41" spans="1:13" s="31" customFormat="1" ht="12.75" customHeight="1">
      <c r="A41" s="60" t="s">
        <v>15</v>
      </c>
      <c r="B41" s="27">
        <f>+C41+D41</f>
        <v>178</v>
      </c>
      <c r="C41" s="28">
        <f>+F41+I41</f>
        <v>81</v>
      </c>
      <c r="D41" s="29">
        <f>+G41+J41</f>
        <v>97</v>
      </c>
      <c r="E41" s="30">
        <f t="shared" si="3"/>
        <v>82</v>
      </c>
      <c r="F41" s="28">
        <v>41</v>
      </c>
      <c r="G41" s="30">
        <v>41</v>
      </c>
      <c r="H41" s="27">
        <f t="shared" si="4"/>
        <v>96</v>
      </c>
      <c r="I41" s="28">
        <v>40</v>
      </c>
      <c r="J41" s="29">
        <v>56</v>
      </c>
      <c r="K41" s="8"/>
      <c r="M41" s="67"/>
    </row>
    <row r="42" spans="1:13" s="7" customFormat="1" ht="12.75" customHeight="1">
      <c r="A42" s="60" t="s">
        <v>16</v>
      </c>
      <c r="B42" s="27">
        <f>+C42+D42</f>
        <v>243</v>
      </c>
      <c r="C42" s="28">
        <f>+F42+I42</f>
        <v>120</v>
      </c>
      <c r="D42" s="29">
        <f>+G42+J42</f>
        <v>123</v>
      </c>
      <c r="E42" s="30">
        <f t="shared" si="3"/>
        <v>108</v>
      </c>
      <c r="F42" s="28">
        <v>58</v>
      </c>
      <c r="G42" s="30">
        <v>50</v>
      </c>
      <c r="H42" s="27">
        <f t="shared" si="4"/>
        <v>135</v>
      </c>
      <c r="I42" s="28">
        <v>62</v>
      </c>
      <c r="J42" s="29">
        <v>73</v>
      </c>
      <c r="K42" s="52"/>
      <c r="M42" s="67"/>
    </row>
    <row r="43" spans="1:13" s="31" customFormat="1" ht="12.75" customHeight="1">
      <c r="A43" s="61" t="s">
        <v>17</v>
      </c>
      <c r="B43" s="33">
        <f>+B44</f>
        <v>80</v>
      </c>
      <c r="C43" s="34">
        <f>+C44</f>
        <v>40</v>
      </c>
      <c r="D43" s="35">
        <f>+D44</f>
        <v>40</v>
      </c>
      <c r="E43" s="36">
        <f t="shared" si="3"/>
        <v>40</v>
      </c>
      <c r="F43" s="34">
        <f>+F44</f>
        <v>22</v>
      </c>
      <c r="G43" s="36">
        <f>+G44</f>
        <v>18</v>
      </c>
      <c r="H43" s="33">
        <f t="shared" si="4"/>
        <v>40</v>
      </c>
      <c r="I43" s="34">
        <f>+I44</f>
        <v>18</v>
      </c>
      <c r="J43" s="35">
        <f>+J44</f>
        <v>22</v>
      </c>
      <c r="K43" s="8"/>
      <c r="M43" s="67"/>
    </row>
    <row r="44" spans="1:13" s="31" customFormat="1" ht="12.75" customHeight="1">
      <c r="A44" s="60" t="s">
        <v>18</v>
      </c>
      <c r="B44" s="27">
        <f>+C44+D44</f>
        <v>80</v>
      </c>
      <c r="C44" s="28">
        <f>+F44+I44</f>
        <v>40</v>
      </c>
      <c r="D44" s="29">
        <f>+G44+J44</f>
        <v>40</v>
      </c>
      <c r="E44" s="30">
        <f t="shared" si="3"/>
        <v>40</v>
      </c>
      <c r="F44" s="28">
        <v>22</v>
      </c>
      <c r="G44" s="30">
        <v>18</v>
      </c>
      <c r="H44" s="27">
        <f t="shared" si="4"/>
        <v>40</v>
      </c>
      <c r="I44" s="28">
        <v>18</v>
      </c>
      <c r="J44" s="29">
        <v>22</v>
      </c>
      <c r="K44" s="8"/>
      <c r="M44" s="67"/>
    </row>
    <row r="45" spans="1:11" s="31" customFormat="1" ht="12.75" customHeight="1">
      <c r="A45" s="61" t="s">
        <v>19</v>
      </c>
      <c r="B45" s="33">
        <f>SUM(B46:B48)</f>
        <v>365</v>
      </c>
      <c r="C45" s="34">
        <f>SUM(C46:C48)</f>
        <v>202</v>
      </c>
      <c r="D45" s="35">
        <f>SUM(D46:D48)</f>
        <v>163</v>
      </c>
      <c r="E45" s="36">
        <f t="shared" si="3"/>
        <v>172</v>
      </c>
      <c r="F45" s="34">
        <f>SUM(F46:F48)</f>
        <v>93</v>
      </c>
      <c r="G45" s="36">
        <f>SUM(G46:G48)</f>
        <v>79</v>
      </c>
      <c r="H45" s="33">
        <f t="shared" si="4"/>
        <v>193</v>
      </c>
      <c r="I45" s="34">
        <f>SUM(I46:I48)</f>
        <v>109</v>
      </c>
      <c r="J45" s="35">
        <f>SUM(J46:J48)</f>
        <v>84</v>
      </c>
      <c r="K45" s="8"/>
    </row>
    <row r="46" spans="1:11" s="7" customFormat="1" ht="12.75" customHeight="1">
      <c r="A46" s="60" t="s">
        <v>20</v>
      </c>
      <c r="B46" s="27">
        <f>+C46+D46</f>
        <v>50</v>
      </c>
      <c r="C46" s="28">
        <f aca="true" t="shared" si="5" ref="C46:D48">+F46+I46</f>
        <v>28</v>
      </c>
      <c r="D46" s="29">
        <f t="shared" si="5"/>
        <v>22</v>
      </c>
      <c r="E46" s="30">
        <f t="shared" si="3"/>
        <v>24</v>
      </c>
      <c r="F46" s="28">
        <v>13</v>
      </c>
      <c r="G46" s="30">
        <v>11</v>
      </c>
      <c r="H46" s="27">
        <f t="shared" si="4"/>
        <v>26</v>
      </c>
      <c r="I46" s="28">
        <v>15</v>
      </c>
      <c r="J46" s="29">
        <v>11</v>
      </c>
      <c r="K46" s="52"/>
    </row>
    <row r="47" spans="1:11" s="31" customFormat="1" ht="12.75" customHeight="1">
      <c r="A47" s="60" t="s">
        <v>21</v>
      </c>
      <c r="B47" s="27">
        <f>+C47+D47</f>
        <v>36</v>
      </c>
      <c r="C47" s="28">
        <f t="shared" si="5"/>
        <v>24</v>
      </c>
      <c r="D47" s="29">
        <f t="shared" si="5"/>
        <v>12</v>
      </c>
      <c r="E47" s="30">
        <f t="shared" si="3"/>
        <v>19</v>
      </c>
      <c r="F47" s="28">
        <v>11</v>
      </c>
      <c r="G47" s="30">
        <v>8</v>
      </c>
      <c r="H47" s="27">
        <f t="shared" si="4"/>
        <v>17</v>
      </c>
      <c r="I47" s="28">
        <v>13</v>
      </c>
      <c r="J47" s="29">
        <v>4</v>
      </c>
      <c r="K47" s="8"/>
    </row>
    <row r="48" spans="1:11" s="7" customFormat="1" ht="12.75" customHeight="1">
      <c r="A48" s="60" t="s">
        <v>22</v>
      </c>
      <c r="B48" s="27">
        <f>+C48+D48</f>
        <v>279</v>
      </c>
      <c r="C48" s="28">
        <f t="shared" si="5"/>
        <v>150</v>
      </c>
      <c r="D48" s="29">
        <f t="shared" si="5"/>
        <v>129</v>
      </c>
      <c r="E48" s="30">
        <f t="shared" si="3"/>
        <v>129</v>
      </c>
      <c r="F48" s="28">
        <v>69</v>
      </c>
      <c r="G48" s="30">
        <v>60</v>
      </c>
      <c r="H48" s="27">
        <f t="shared" si="4"/>
        <v>150</v>
      </c>
      <c r="I48" s="28">
        <v>81</v>
      </c>
      <c r="J48" s="29">
        <v>69</v>
      </c>
      <c r="K48" s="52"/>
    </row>
    <row r="49" spans="1:11" s="31" customFormat="1" ht="12.75" customHeight="1">
      <c r="A49" s="61" t="s">
        <v>23</v>
      </c>
      <c r="B49" s="33">
        <f>+B50</f>
        <v>43</v>
      </c>
      <c r="C49" s="34">
        <f>+C50</f>
        <v>36</v>
      </c>
      <c r="D49" s="35">
        <f>+D50</f>
        <v>7</v>
      </c>
      <c r="E49" s="36">
        <f t="shared" si="3"/>
        <v>26</v>
      </c>
      <c r="F49" s="34">
        <f>+F50</f>
        <v>21</v>
      </c>
      <c r="G49" s="36">
        <f>+G50</f>
        <v>5</v>
      </c>
      <c r="H49" s="33">
        <f t="shared" si="4"/>
        <v>17</v>
      </c>
      <c r="I49" s="34">
        <f>+I50</f>
        <v>15</v>
      </c>
      <c r="J49" s="35">
        <f>+J50</f>
        <v>2</v>
      </c>
      <c r="K49" s="8"/>
    </row>
    <row r="50" spans="1:11" s="7" customFormat="1" ht="12.75" customHeight="1">
      <c r="A50" s="60" t="s">
        <v>24</v>
      </c>
      <c r="B50" s="27">
        <f>+C50+D50</f>
        <v>43</v>
      </c>
      <c r="C50" s="28">
        <f>+F50+I50</f>
        <v>36</v>
      </c>
      <c r="D50" s="29">
        <f>+G50+J50</f>
        <v>7</v>
      </c>
      <c r="E50" s="30">
        <f t="shared" si="3"/>
        <v>26</v>
      </c>
      <c r="F50" s="28">
        <v>21</v>
      </c>
      <c r="G50" s="30">
        <v>5</v>
      </c>
      <c r="H50" s="27">
        <f t="shared" si="4"/>
        <v>17</v>
      </c>
      <c r="I50" s="28">
        <v>15</v>
      </c>
      <c r="J50" s="29">
        <v>2</v>
      </c>
      <c r="K50" s="52"/>
    </row>
    <row r="51" spans="1:11" s="31" customFormat="1" ht="12.75" customHeight="1">
      <c r="A51" s="61" t="s">
        <v>25</v>
      </c>
      <c r="B51" s="33">
        <f>+B52</f>
        <v>342</v>
      </c>
      <c r="C51" s="34">
        <f>+C52</f>
        <v>137</v>
      </c>
      <c r="D51" s="35">
        <f>+D52</f>
        <v>205</v>
      </c>
      <c r="E51" s="36">
        <f t="shared" si="3"/>
        <v>170</v>
      </c>
      <c r="F51" s="34">
        <f>+F52</f>
        <v>63</v>
      </c>
      <c r="G51" s="36">
        <f>+G52</f>
        <v>107</v>
      </c>
      <c r="H51" s="33">
        <f t="shared" si="4"/>
        <v>172</v>
      </c>
      <c r="I51" s="34">
        <f>+I52</f>
        <v>74</v>
      </c>
      <c r="J51" s="35">
        <f>+J52</f>
        <v>98</v>
      </c>
      <c r="K51" s="8"/>
    </row>
    <row r="52" spans="1:11" s="7" customFormat="1" ht="12.75" customHeight="1">
      <c r="A52" s="60" t="s">
        <v>26</v>
      </c>
      <c r="B52" s="27">
        <f>+C52+D52</f>
        <v>342</v>
      </c>
      <c r="C52" s="28">
        <f>+F52+I52</f>
        <v>137</v>
      </c>
      <c r="D52" s="29">
        <f>+G52+J52</f>
        <v>205</v>
      </c>
      <c r="E52" s="30">
        <f t="shared" si="3"/>
        <v>170</v>
      </c>
      <c r="F52" s="28">
        <v>63</v>
      </c>
      <c r="G52" s="30">
        <v>107</v>
      </c>
      <c r="H52" s="27">
        <f t="shared" si="4"/>
        <v>172</v>
      </c>
      <c r="I52" s="28">
        <v>74</v>
      </c>
      <c r="J52" s="29">
        <v>98</v>
      </c>
      <c r="K52" s="52"/>
    </row>
    <row r="53" spans="1:11" s="31" customFormat="1" ht="12.75" customHeight="1">
      <c r="A53" s="61" t="s">
        <v>27</v>
      </c>
      <c r="B53" s="33">
        <f>+B54</f>
        <v>20</v>
      </c>
      <c r="C53" s="34">
        <f>+C54</f>
        <v>11</v>
      </c>
      <c r="D53" s="35">
        <f>+D54</f>
        <v>9</v>
      </c>
      <c r="E53" s="36">
        <f t="shared" si="3"/>
        <v>12</v>
      </c>
      <c r="F53" s="34">
        <f>+F54</f>
        <v>4</v>
      </c>
      <c r="G53" s="36">
        <f>+G54</f>
        <v>8</v>
      </c>
      <c r="H53" s="33">
        <f t="shared" si="4"/>
        <v>8</v>
      </c>
      <c r="I53" s="34">
        <f>+I54</f>
        <v>7</v>
      </c>
      <c r="J53" s="35">
        <f>+J54</f>
        <v>1</v>
      </c>
      <c r="K53" s="8"/>
    </row>
    <row r="54" spans="1:11" s="7" customFormat="1" ht="12.75" customHeight="1">
      <c r="A54" s="60" t="s">
        <v>28</v>
      </c>
      <c r="B54" s="27">
        <f>+C54+D54</f>
        <v>20</v>
      </c>
      <c r="C54" s="28">
        <f>+F54+I54</f>
        <v>11</v>
      </c>
      <c r="D54" s="29">
        <f>+G54+J54</f>
        <v>9</v>
      </c>
      <c r="E54" s="30">
        <f t="shared" si="3"/>
        <v>12</v>
      </c>
      <c r="F54" s="28">
        <v>4</v>
      </c>
      <c r="G54" s="30">
        <v>8</v>
      </c>
      <c r="H54" s="27">
        <f t="shared" si="4"/>
        <v>8</v>
      </c>
      <c r="I54" s="28">
        <v>7</v>
      </c>
      <c r="J54" s="29">
        <v>1</v>
      </c>
      <c r="K54" s="52"/>
    </row>
    <row r="55" spans="1:11" s="31" customFormat="1" ht="12.75" customHeight="1">
      <c r="A55" s="61" t="s">
        <v>29</v>
      </c>
      <c r="B55" s="33">
        <f>+B56</f>
        <v>253</v>
      </c>
      <c r="C55" s="34">
        <f>+C56</f>
        <v>141</v>
      </c>
      <c r="D55" s="35">
        <f>+D56</f>
        <v>112</v>
      </c>
      <c r="E55" s="36">
        <f t="shared" si="3"/>
        <v>138</v>
      </c>
      <c r="F55" s="34">
        <f>+F56</f>
        <v>75</v>
      </c>
      <c r="G55" s="36">
        <f>+G56</f>
        <v>63</v>
      </c>
      <c r="H55" s="33">
        <f t="shared" si="4"/>
        <v>115</v>
      </c>
      <c r="I55" s="34">
        <f>+I56</f>
        <v>66</v>
      </c>
      <c r="J55" s="35">
        <f>+J56</f>
        <v>49</v>
      </c>
      <c r="K55" s="8"/>
    </row>
    <row r="56" spans="1:11" s="31" customFormat="1" ht="12.75" customHeight="1" thickBot="1">
      <c r="A56" s="62" t="s">
        <v>29</v>
      </c>
      <c r="B56" s="38">
        <f>+C56+D56</f>
        <v>253</v>
      </c>
      <c r="C56" s="39">
        <f>+F56+I56</f>
        <v>141</v>
      </c>
      <c r="D56" s="40">
        <f>+G56+J56</f>
        <v>112</v>
      </c>
      <c r="E56" s="41">
        <f t="shared" si="3"/>
        <v>138</v>
      </c>
      <c r="F56" s="39">
        <v>75</v>
      </c>
      <c r="G56" s="41">
        <v>63</v>
      </c>
      <c r="H56" s="38">
        <f t="shared" si="4"/>
        <v>115</v>
      </c>
      <c r="I56" s="39">
        <v>66</v>
      </c>
      <c r="J56" s="40">
        <v>49</v>
      </c>
      <c r="K56" s="8"/>
    </row>
    <row r="57" spans="1:11" ht="12.75" customHeight="1" thickBot="1">
      <c r="A57" s="58" t="s">
        <v>3</v>
      </c>
      <c r="B57" s="42">
        <f>+C57+D57</f>
        <v>1765</v>
      </c>
      <c r="C57" s="43">
        <f>+C38+C40+C43+C45+C49+C51+C53+C55</f>
        <v>932</v>
      </c>
      <c r="D57" s="44">
        <f>+D38+D40+D43+D45+D49+D51+D53+D55</f>
        <v>833</v>
      </c>
      <c r="E57" s="45">
        <f>+F57+G57</f>
        <v>901</v>
      </c>
      <c r="F57" s="43">
        <f>+F38+F40+F43+F45+F49+F51+F53+F55</f>
        <v>485</v>
      </c>
      <c r="G57" s="46">
        <f>+G38+G40+G43+G45+G49+G51+G53+G55</f>
        <v>416</v>
      </c>
      <c r="H57" s="42">
        <f>+I57+J57</f>
        <v>864</v>
      </c>
      <c r="I57" s="43">
        <f>+I38+I40+I43+I45+I49+I51+I53+I55</f>
        <v>447</v>
      </c>
      <c r="J57" s="44">
        <f>+J38+J40+J43+J45+J49+J51+J53+J55</f>
        <v>417</v>
      </c>
      <c r="K57" s="1"/>
    </row>
    <row r="58" spans="1:11" ht="15">
      <c r="A58" s="8" t="s">
        <v>30</v>
      </c>
      <c r="B58" s="8"/>
      <c r="C58" s="8"/>
      <c r="D58" s="8"/>
      <c r="E58" s="8"/>
      <c r="F58" s="8"/>
      <c r="G58" s="8"/>
      <c r="H58" s="8"/>
      <c r="I58" s="8"/>
      <c r="J58" s="8"/>
      <c r="K58" s="1"/>
    </row>
    <row r="59" spans="1:11" ht="15">
      <c r="A59" s="8" t="s">
        <v>31</v>
      </c>
      <c r="B59" s="8"/>
      <c r="C59" s="8"/>
      <c r="D59" s="8"/>
      <c r="E59" s="8"/>
      <c r="F59" s="8"/>
      <c r="G59" s="8"/>
      <c r="H59" s="8"/>
      <c r="I59" s="8"/>
      <c r="J59" s="8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</sheetData>
  <sheetProtection/>
  <mergeCells count="17">
    <mergeCell ref="B36:D36"/>
    <mergeCell ref="E36:G36"/>
    <mergeCell ref="H36:J36"/>
    <mergeCell ref="N6:P6"/>
    <mergeCell ref="A32:J32"/>
    <mergeCell ref="A33:J33"/>
    <mergeCell ref="B35:D35"/>
    <mergeCell ref="E35:G35"/>
    <mergeCell ref="H35:J35"/>
    <mergeCell ref="A2:J2"/>
    <mergeCell ref="A3:J3"/>
    <mergeCell ref="B5:D5"/>
    <mergeCell ref="E5:G5"/>
    <mergeCell ref="H5:J5"/>
    <mergeCell ref="B6:D6"/>
    <mergeCell ref="E6:G6"/>
    <mergeCell ref="H6:J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rowBreaks count="1" manualBreakCount="1">
    <brk id="6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21.28125" style="0" customWidth="1"/>
    <col min="2" max="2" width="7.7109375" style="0" customWidth="1"/>
    <col min="3" max="3" width="7.140625" style="0" customWidth="1"/>
    <col min="4" max="4" width="6.57421875" style="0" customWidth="1"/>
    <col min="5" max="5" width="8.8515625" style="0" customWidth="1"/>
    <col min="6" max="7" width="8.00390625" style="0" customWidth="1"/>
    <col min="8" max="8" width="7.8515625" style="0" customWidth="1"/>
    <col min="9" max="9" width="7.421875" style="0" customWidth="1"/>
    <col min="10" max="10" width="8.7109375" style="0" customWidth="1"/>
  </cols>
  <sheetData>
    <row r="1" spans="1:11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1"/>
    </row>
    <row r="3" spans="1:11" ht="15.75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1"/>
    </row>
    <row r="4" spans="1:11" ht="4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1"/>
    </row>
    <row r="5" spans="1:11" ht="15">
      <c r="A5" s="56" t="s">
        <v>2</v>
      </c>
      <c r="B5" s="4" t="s">
        <v>3</v>
      </c>
      <c r="C5" s="5"/>
      <c r="D5" s="6"/>
      <c r="E5" s="4" t="s">
        <v>4</v>
      </c>
      <c r="F5" s="5"/>
      <c r="G5" s="6"/>
      <c r="H5" s="4" t="s">
        <v>5</v>
      </c>
      <c r="I5" s="5"/>
      <c r="J5" s="6"/>
      <c r="K5" s="1"/>
    </row>
    <row r="6" spans="1:11" ht="15.75" thickBot="1">
      <c r="A6" s="57" t="s">
        <v>6</v>
      </c>
      <c r="B6" s="10" t="s">
        <v>7</v>
      </c>
      <c r="C6" s="11"/>
      <c r="D6" s="12"/>
      <c r="E6" s="10" t="s">
        <v>8</v>
      </c>
      <c r="F6" s="11"/>
      <c r="G6" s="12"/>
      <c r="H6" s="10" t="s">
        <v>9</v>
      </c>
      <c r="I6" s="11"/>
      <c r="J6" s="12"/>
      <c r="K6" s="1"/>
    </row>
    <row r="7" spans="1:11" ht="15.75" thickBot="1">
      <c r="A7" s="58"/>
      <c r="B7" s="14" t="s">
        <v>10</v>
      </c>
      <c r="C7" s="15" t="s">
        <v>11</v>
      </c>
      <c r="D7" s="16" t="s">
        <v>12</v>
      </c>
      <c r="E7" s="17" t="s">
        <v>10</v>
      </c>
      <c r="F7" s="15" t="s">
        <v>11</v>
      </c>
      <c r="G7" s="17" t="s">
        <v>12</v>
      </c>
      <c r="H7" s="14" t="s">
        <v>10</v>
      </c>
      <c r="I7" s="15" t="s">
        <v>11</v>
      </c>
      <c r="J7" s="16" t="s">
        <v>12</v>
      </c>
      <c r="K7" s="1"/>
    </row>
    <row r="8" spans="1:11" ht="15">
      <c r="A8" s="59" t="s">
        <v>13</v>
      </c>
      <c r="B8" s="19">
        <f>+B9</f>
        <v>353</v>
      </c>
      <c r="C8" s="20">
        <f>F8+I8</f>
        <v>228</v>
      </c>
      <c r="D8" s="21">
        <f>+D9</f>
        <v>125</v>
      </c>
      <c r="E8" s="22">
        <f aca="true" t="shared" si="0" ref="E8:E26">SUM(F8:G8)</f>
        <v>219</v>
      </c>
      <c r="F8" s="20">
        <f>+F9</f>
        <v>144</v>
      </c>
      <c r="G8" s="20">
        <f>+G9</f>
        <v>75</v>
      </c>
      <c r="H8" s="24">
        <f aca="true" t="shared" si="1" ref="H8:H26">SUM(I8:J8)</f>
        <v>134</v>
      </c>
      <c r="I8" s="20">
        <f>+I9</f>
        <v>84</v>
      </c>
      <c r="J8" s="21">
        <f>+J9</f>
        <v>50</v>
      </c>
      <c r="K8" s="1"/>
    </row>
    <row r="9" spans="1:11" ht="15">
      <c r="A9" s="60" t="s">
        <v>13</v>
      </c>
      <c r="B9" s="27">
        <f>SUM(C9:D9)</f>
        <v>353</v>
      </c>
      <c r="C9" s="28">
        <f>F9+I9</f>
        <v>228</v>
      </c>
      <c r="D9" s="29">
        <f>G9+J9</f>
        <v>125</v>
      </c>
      <c r="E9" s="30">
        <f t="shared" si="0"/>
        <v>219</v>
      </c>
      <c r="F9" s="66">
        <v>144</v>
      </c>
      <c r="G9" s="30">
        <v>75</v>
      </c>
      <c r="H9" s="27">
        <f t="shared" si="1"/>
        <v>134</v>
      </c>
      <c r="I9" s="28">
        <v>84</v>
      </c>
      <c r="J9" s="29">
        <v>50</v>
      </c>
      <c r="K9" s="1"/>
    </row>
    <row r="10" spans="1:11" ht="15">
      <c r="A10" s="32" t="s">
        <v>14</v>
      </c>
      <c r="B10" s="33">
        <f>SUM(B11:B12)</f>
        <v>738</v>
      </c>
      <c r="C10" s="34">
        <f>SUM(C11:C12)</f>
        <v>373</v>
      </c>
      <c r="D10" s="35">
        <f>SUM(D11:D12)</f>
        <v>365</v>
      </c>
      <c r="E10" s="36">
        <f t="shared" si="0"/>
        <v>333</v>
      </c>
      <c r="F10" s="34">
        <f>SUM(F11:F12)</f>
        <v>171</v>
      </c>
      <c r="G10" s="36">
        <f>SUM(G11:G12)</f>
        <v>162</v>
      </c>
      <c r="H10" s="33">
        <f t="shared" si="1"/>
        <v>405</v>
      </c>
      <c r="I10" s="34">
        <f>SUM(I11:I12)</f>
        <v>202</v>
      </c>
      <c r="J10" s="35">
        <f>SUM(J11:J12)</f>
        <v>203</v>
      </c>
      <c r="K10" s="1"/>
    </row>
    <row r="11" spans="1:11" ht="15">
      <c r="A11" s="60" t="s">
        <v>15</v>
      </c>
      <c r="B11" s="27">
        <f>+C11+D11</f>
        <v>269</v>
      </c>
      <c r="C11" s="28">
        <f>+F11+I11</f>
        <v>123</v>
      </c>
      <c r="D11" s="29">
        <f>+G11+J11</f>
        <v>146</v>
      </c>
      <c r="E11" s="30">
        <f t="shared" si="0"/>
        <v>119</v>
      </c>
      <c r="F11" s="28">
        <v>54</v>
      </c>
      <c r="G11" s="30">
        <v>65</v>
      </c>
      <c r="H11" s="27">
        <f t="shared" si="1"/>
        <v>150</v>
      </c>
      <c r="I11" s="28">
        <v>69</v>
      </c>
      <c r="J11" s="29">
        <v>81</v>
      </c>
      <c r="K11" s="1"/>
    </row>
    <row r="12" spans="1:11" ht="15">
      <c r="A12" s="60" t="s">
        <v>16</v>
      </c>
      <c r="B12" s="27">
        <f>+C12+D12</f>
        <v>469</v>
      </c>
      <c r="C12" s="28">
        <f>+F12+I12</f>
        <v>250</v>
      </c>
      <c r="D12" s="29">
        <f>+G12+J12</f>
        <v>219</v>
      </c>
      <c r="E12" s="30">
        <f t="shared" si="0"/>
        <v>214</v>
      </c>
      <c r="F12" s="28">
        <v>117</v>
      </c>
      <c r="G12" s="30">
        <v>97</v>
      </c>
      <c r="H12" s="27">
        <f t="shared" si="1"/>
        <v>255</v>
      </c>
      <c r="I12" s="28">
        <v>133</v>
      </c>
      <c r="J12" s="29">
        <v>122</v>
      </c>
      <c r="K12" s="1"/>
    </row>
    <row r="13" spans="1:11" ht="15">
      <c r="A13" s="61" t="s">
        <v>17</v>
      </c>
      <c r="B13" s="33">
        <f>+B14</f>
        <v>120</v>
      </c>
      <c r="C13" s="34">
        <f>+C14</f>
        <v>57</v>
      </c>
      <c r="D13" s="35">
        <f>+D14</f>
        <v>63</v>
      </c>
      <c r="E13" s="36">
        <f t="shared" si="0"/>
        <v>53</v>
      </c>
      <c r="F13" s="34">
        <f>+F14</f>
        <v>27</v>
      </c>
      <c r="G13" s="36">
        <f>+G14</f>
        <v>26</v>
      </c>
      <c r="H13" s="33">
        <f t="shared" si="1"/>
        <v>67</v>
      </c>
      <c r="I13" s="34">
        <f>+I14</f>
        <v>30</v>
      </c>
      <c r="J13" s="35">
        <f>+J14</f>
        <v>37</v>
      </c>
      <c r="K13" s="1"/>
    </row>
    <row r="14" spans="1:11" ht="15">
      <c r="A14" s="60" t="s">
        <v>18</v>
      </c>
      <c r="B14" s="27">
        <f>+C14+D14</f>
        <v>120</v>
      </c>
      <c r="C14" s="28">
        <f>+F14+I14</f>
        <v>57</v>
      </c>
      <c r="D14" s="29">
        <f>+G14+J14</f>
        <v>63</v>
      </c>
      <c r="E14" s="30">
        <f t="shared" si="0"/>
        <v>53</v>
      </c>
      <c r="F14" s="28">
        <v>27</v>
      </c>
      <c r="G14" s="30">
        <v>26</v>
      </c>
      <c r="H14" s="27">
        <f t="shared" si="1"/>
        <v>67</v>
      </c>
      <c r="I14" s="28">
        <v>30</v>
      </c>
      <c r="J14" s="29">
        <v>37</v>
      </c>
      <c r="K14" s="1"/>
    </row>
    <row r="15" spans="1:11" ht="15">
      <c r="A15" s="61" t="s">
        <v>19</v>
      </c>
      <c r="B15" s="33">
        <f>SUM(B16:B18)</f>
        <v>425</v>
      </c>
      <c r="C15" s="34">
        <f>SUM(C16:C18)</f>
        <v>237</v>
      </c>
      <c r="D15" s="35">
        <f>SUM(D16:D18)</f>
        <v>188</v>
      </c>
      <c r="E15" s="36">
        <f t="shared" si="0"/>
        <v>167</v>
      </c>
      <c r="F15" s="34">
        <f>SUM(F16:F18)</f>
        <v>82</v>
      </c>
      <c r="G15" s="36">
        <f>SUM(G16:G18)</f>
        <v>85</v>
      </c>
      <c r="H15" s="33">
        <f t="shared" si="1"/>
        <v>258</v>
      </c>
      <c r="I15" s="34">
        <f>SUM(I16:I18)</f>
        <v>155</v>
      </c>
      <c r="J15" s="35">
        <f>SUM(J16:J18)</f>
        <v>103</v>
      </c>
      <c r="K15" s="1"/>
    </row>
    <row r="16" spans="1:11" ht="15">
      <c r="A16" s="60" t="s">
        <v>20</v>
      </c>
      <c r="B16" s="27">
        <f>+C16+D16</f>
        <v>78</v>
      </c>
      <c r="C16" s="28">
        <f aca="true" t="shared" si="2" ref="C16:D18">+F16+I16</f>
        <v>49</v>
      </c>
      <c r="D16" s="29">
        <f t="shared" si="2"/>
        <v>29</v>
      </c>
      <c r="E16" s="30">
        <f t="shared" si="0"/>
        <v>27</v>
      </c>
      <c r="F16" s="28">
        <v>14</v>
      </c>
      <c r="G16" s="30">
        <v>13</v>
      </c>
      <c r="H16" s="27">
        <f t="shared" si="1"/>
        <v>51</v>
      </c>
      <c r="I16" s="28">
        <v>35</v>
      </c>
      <c r="J16" s="29">
        <v>16</v>
      </c>
      <c r="K16" s="1"/>
    </row>
    <row r="17" spans="1:11" ht="15">
      <c r="A17" s="60" t="s">
        <v>21</v>
      </c>
      <c r="B17" s="27">
        <f>+C17+D17</f>
        <v>43</v>
      </c>
      <c r="C17" s="28">
        <f t="shared" si="2"/>
        <v>29</v>
      </c>
      <c r="D17" s="29">
        <f t="shared" si="2"/>
        <v>14</v>
      </c>
      <c r="E17" s="30">
        <f t="shared" si="0"/>
        <v>19</v>
      </c>
      <c r="F17" s="28">
        <v>13</v>
      </c>
      <c r="G17" s="30">
        <v>6</v>
      </c>
      <c r="H17" s="27">
        <f t="shared" si="1"/>
        <v>24</v>
      </c>
      <c r="I17" s="28">
        <v>16</v>
      </c>
      <c r="J17" s="29">
        <v>8</v>
      </c>
      <c r="K17" s="1"/>
    </row>
    <row r="18" spans="1:11" ht="15">
      <c r="A18" s="60" t="s">
        <v>22</v>
      </c>
      <c r="B18" s="27">
        <f>+C18+D18</f>
        <v>304</v>
      </c>
      <c r="C18" s="28">
        <f t="shared" si="2"/>
        <v>159</v>
      </c>
      <c r="D18" s="29">
        <f t="shared" si="2"/>
        <v>145</v>
      </c>
      <c r="E18" s="30">
        <f t="shared" si="0"/>
        <v>121</v>
      </c>
      <c r="F18" s="28">
        <v>55</v>
      </c>
      <c r="G18" s="30">
        <v>66</v>
      </c>
      <c r="H18" s="27">
        <f t="shared" si="1"/>
        <v>183</v>
      </c>
      <c r="I18" s="28">
        <v>104</v>
      </c>
      <c r="J18" s="29">
        <v>79</v>
      </c>
      <c r="K18" s="1"/>
    </row>
    <row r="19" spans="1:11" ht="15">
      <c r="A19" s="61" t="s">
        <v>23</v>
      </c>
      <c r="B19" s="33">
        <f>+B20</f>
        <v>53</v>
      </c>
      <c r="C19" s="34">
        <f>+C20</f>
        <v>40</v>
      </c>
      <c r="D19" s="35">
        <f>+D20</f>
        <v>13</v>
      </c>
      <c r="E19" s="36">
        <f t="shared" si="0"/>
        <v>35</v>
      </c>
      <c r="F19" s="34">
        <f>+F20</f>
        <v>26</v>
      </c>
      <c r="G19" s="36">
        <f>+G20</f>
        <v>9</v>
      </c>
      <c r="H19" s="33">
        <f t="shared" si="1"/>
        <v>18</v>
      </c>
      <c r="I19" s="34">
        <f>+I20</f>
        <v>14</v>
      </c>
      <c r="J19" s="35">
        <f>+J20</f>
        <v>4</v>
      </c>
      <c r="K19" s="1"/>
    </row>
    <row r="20" spans="1:11" ht="15">
      <c r="A20" s="60" t="s">
        <v>24</v>
      </c>
      <c r="B20" s="27">
        <f>+C20+D20</f>
        <v>53</v>
      </c>
      <c r="C20" s="28">
        <f>+F20+I20</f>
        <v>40</v>
      </c>
      <c r="D20" s="29">
        <f>+G20+J20</f>
        <v>13</v>
      </c>
      <c r="E20" s="30">
        <f t="shared" si="0"/>
        <v>35</v>
      </c>
      <c r="F20" s="28">
        <v>26</v>
      </c>
      <c r="G20" s="30">
        <v>9</v>
      </c>
      <c r="H20" s="27">
        <f t="shared" si="1"/>
        <v>18</v>
      </c>
      <c r="I20" s="28">
        <v>14</v>
      </c>
      <c r="J20" s="29">
        <v>4</v>
      </c>
      <c r="K20" s="1"/>
    </row>
    <row r="21" spans="1:11" ht="15">
      <c r="A21" s="61" t="s">
        <v>25</v>
      </c>
      <c r="B21" s="33">
        <f>+B22</f>
        <v>568</v>
      </c>
      <c r="C21" s="34">
        <f>+C22</f>
        <v>226</v>
      </c>
      <c r="D21" s="35">
        <f>+D22</f>
        <v>342</v>
      </c>
      <c r="E21" s="36">
        <f t="shared" si="0"/>
        <v>275</v>
      </c>
      <c r="F21" s="34">
        <f>+F22</f>
        <v>109</v>
      </c>
      <c r="G21" s="36">
        <f>+G22</f>
        <v>166</v>
      </c>
      <c r="H21" s="33">
        <f t="shared" si="1"/>
        <v>293</v>
      </c>
      <c r="I21" s="34">
        <f>+I22</f>
        <v>117</v>
      </c>
      <c r="J21" s="35">
        <f>+J22</f>
        <v>176</v>
      </c>
      <c r="K21" s="1"/>
    </row>
    <row r="22" spans="1:11" ht="15">
      <c r="A22" s="60" t="s">
        <v>26</v>
      </c>
      <c r="B22" s="27">
        <f>+C22+D22</f>
        <v>568</v>
      </c>
      <c r="C22" s="28">
        <f>+F22+I22</f>
        <v>226</v>
      </c>
      <c r="D22" s="29">
        <f>+G22+J22</f>
        <v>342</v>
      </c>
      <c r="E22" s="30">
        <f t="shared" si="0"/>
        <v>275</v>
      </c>
      <c r="F22" s="28">
        <v>109</v>
      </c>
      <c r="G22" s="30">
        <v>166</v>
      </c>
      <c r="H22" s="27">
        <f t="shared" si="1"/>
        <v>293</v>
      </c>
      <c r="I22" s="28">
        <v>117</v>
      </c>
      <c r="J22" s="29">
        <v>176</v>
      </c>
      <c r="K22" s="1"/>
    </row>
    <row r="23" spans="1:11" ht="15">
      <c r="A23" s="61" t="s">
        <v>27</v>
      </c>
      <c r="B23" s="33">
        <f>+B24</f>
        <v>30</v>
      </c>
      <c r="C23" s="34">
        <f>+C24</f>
        <v>20</v>
      </c>
      <c r="D23" s="35">
        <f>+D24</f>
        <v>10</v>
      </c>
      <c r="E23" s="36">
        <f t="shared" si="0"/>
        <v>16</v>
      </c>
      <c r="F23" s="34">
        <f>+F24</f>
        <v>12</v>
      </c>
      <c r="G23" s="36">
        <f>+G24</f>
        <v>4</v>
      </c>
      <c r="H23" s="33">
        <f t="shared" si="1"/>
        <v>14</v>
      </c>
      <c r="I23" s="34">
        <f>+I24</f>
        <v>8</v>
      </c>
      <c r="J23" s="35">
        <f>+J24</f>
        <v>6</v>
      </c>
      <c r="K23" s="1"/>
    </row>
    <row r="24" spans="1:11" ht="15">
      <c r="A24" s="60" t="s">
        <v>28</v>
      </c>
      <c r="B24" s="27">
        <f>+C24+D24</f>
        <v>30</v>
      </c>
      <c r="C24" s="28">
        <f>+F24+I24</f>
        <v>20</v>
      </c>
      <c r="D24" s="29">
        <f>+G24+J24</f>
        <v>10</v>
      </c>
      <c r="E24" s="30">
        <f t="shared" si="0"/>
        <v>16</v>
      </c>
      <c r="F24" s="28">
        <v>12</v>
      </c>
      <c r="G24" s="30">
        <v>4</v>
      </c>
      <c r="H24" s="27">
        <f t="shared" si="1"/>
        <v>14</v>
      </c>
      <c r="I24" s="28">
        <v>8</v>
      </c>
      <c r="J24" s="29">
        <v>6</v>
      </c>
      <c r="K24" s="1"/>
    </row>
    <row r="25" spans="1:11" ht="15">
      <c r="A25" s="61" t="s">
        <v>29</v>
      </c>
      <c r="B25" s="33">
        <f>+B26</f>
        <v>372</v>
      </c>
      <c r="C25" s="34">
        <f>+C26</f>
        <v>202</v>
      </c>
      <c r="D25" s="35">
        <f>+D26</f>
        <v>170</v>
      </c>
      <c r="E25" s="36">
        <f t="shared" si="0"/>
        <v>190</v>
      </c>
      <c r="F25" s="34">
        <f>+F26</f>
        <v>101</v>
      </c>
      <c r="G25" s="36">
        <f>+G26</f>
        <v>89</v>
      </c>
      <c r="H25" s="33">
        <f t="shared" si="1"/>
        <v>182</v>
      </c>
      <c r="I25" s="34">
        <f>+I26</f>
        <v>101</v>
      </c>
      <c r="J25" s="35">
        <f>+J26</f>
        <v>81</v>
      </c>
      <c r="K25" s="1"/>
    </row>
    <row r="26" spans="1:11" ht="15.75" thickBot="1">
      <c r="A26" s="62" t="s">
        <v>29</v>
      </c>
      <c r="B26" s="38">
        <f>+C26+D26</f>
        <v>372</v>
      </c>
      <c r="C26" s="39">
        <f>+F26+I26</f>
        <v>202</v>
      </c>
      <c r="D26" s="40">
        <f>+G26+J26</f>
        <v>170</v>
      </c>
      <c r="E26" s="41">
        <f t="shared" si="0"/>
        <v>190</v>
      </c>
      <c r="F26" s="39">
        <v>101</v>
      </c>
      <c r="G26" s="41">
        <v>89</v>
      </c>
      <c r="H26" s="38">
        <f t="shared" si="1"/>
        <v>182</v>
      </c>
      <c r="I26" s="39">
        <v>101</v>
      </c>
      <c r="J26" s="40">
        <v>81</v>
      </c>
      <c r="K26" s="1"/>
    </row>
    <row r="27" spans="1:11" ht="15.75" thickBot="1">
      <c r="A27" s="58" t="s">
        <v>3</v>
      </c>
      <c r="B27" s="42">
        <f>+C27+D27</f>
        <v>2659</v>
      </c>
      <c r="C27" s="43">
        <f>+C8+C10+C13+C15+C19+C21+C23+C25</f>
        <v>1383</v>
      </c>
      <c r="D27" s="44">
        <f>+D8+D10+D13+D15+D19+D21+D23+D25</f>
        <v>1276</v>
      </c>
      <c r="E27" s="45">
        <f>+F27+G27</f>
        <v>1288</v>
      </c>
      <c r="F27" s="43">
        <f>+F8+F10+F13+F15+F19+F21+F23+F25</f>
        <v>672</v>
      </c>
      <c r="G27" s="46">
        <f>+G8+G10+G13+G15+G19+G21+G23+G25</f>
        <v>616</v>
      </c>
      <c r="H27" s="42">
        <f>+I27+J27</f>
        <v>1371</v>
      </c>
      <c r="I27" s="43">
        <f>+I8+I10+I13+I15+I19+I21+I23+I25</f>
        <v>711</v>
      </c>
      <c r="J27" s="44">
        <f>+J8+J10+J13+J15+J19+J21+J23+J25</f>
        <v>660</v>
      </c>
      <c r="K27" s="1"/>
    </row>
    <row r="28" spans="1:11" ht="15">
      <c r="A28" s="8" t="s">
        <v>30</v>
      </c>
      <c r="B28" s="8"/>
      <c r="C28" s="8"/>
      <c r="D28" s="8"/>
      <c r="E28" s="8"/>
      <c r="F28" s="8"/>
      <c r="G28" s="8"/>
      <c r="H28" s="8"/>
      <c r="I28" s="8"/>
      <c r="J28" s="8"/>
      <c r="K28" s="1"/>
    </row>
    <row r="29" spans="1:11" ht="15">
      <c r="A29" s="8" t="s">
        <v>31</v>
      </c>
      <c r="B29" s="8"/>
      <c r="C29" s="8"/>
      <c r="D29" s="8"/>
      <c r="E29" s="8"/>
      <c r="F29" s="8"/>
      <c r="G29" s="8"/>
      <c r="H29" s="8"/>
      <c r="I29" s="8"/>
      <c r="J29" s="8"/>
      <c r="K29" s="1"/>
    </row>
    <row r="30" spans="1:11" ht="7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1"/>
    </row>
    <row r="31" spans="1:11" ht="15.75">
      <c r="A31" s="50" t="s">
        <v>0</v>
      </c>
      <c r="B31" s="50"/>
      <c r="C31" s="50"/>
      <c r="D31" s="50"/>
      <c r="E31" s="50"/>
      <c r="F31" s="50"/>
      <c r="G31" s="50"/>
      <c r="H31" s="50"/>
      <c r="I31" s="50"/>
      <c r="J31" s="50"/>
      <c r="K31" s="1"/>
    </row>
    <row r="32" spans="1:11" ht="15.75">
      <c r="A32" s="50" t="s">
        <v>40</v>
      </c>
      <c r="B32" s="50"/>
      <c r="C32" s="50"/>
      <c r="D32" s="50"/>
      <c r="E32" s="50"/>
      <c r="F32" s="50"/>
      <c r="G32" s="50"/>
      <c r="H32" s="50"/>
      <c r="I32" s="50"/>
      <c r="J32" s="50"/>
      <c r="K32" s="1"/>
    </row>
    <row r="33" spans="1:11" ht="5.25" customHeight="1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1"/>
    </row>
    <row r="34" spans="1:11" ht="15">
      <c r="A34" s="56" t="s">
        <v>2</v>
      </c>
      <c r="B34" s="4" t="s">
        <v>3</v>
      </c>
      <c r="C34" s="5"/>
      <c r="D34" s="6"/>
      <c r="E34" s="4" t="s">
        <v>4</v>
      </c>
      <c r="F34" s="5"/>
      <c r="G34" s="6"/>
      <c r="H34" s="4" t="s">
        <v>5</v>
      </c>
      <c r="I34" s="5"/>
      <c r="J34" s="6"/>
      <c r="K34" s="1"/>
    </row>
    <row r="35" spans="1:11" ht="15.75" thickBot="1">
      <c r="A35" s="57" t="s">
        <v>6</v>
      </c>
      <c r="B35" s="10" t="s">
        <v>7</v>
      </c>
      <c r="C35" s="11"/>
      <c r="D35" s="12"/>
      <c r="E35" s="10" t="s">
        <v>8</v>
      </c>
      <c r="F35" s="11"/>
      <c r="G35" s="12"/>
      <c r="H35" s="10" t="s">
        <v>9</v>
      </c>
      <c r="I35" s="11"/>
      <c r="J35" s="12"/>
      <c r="K35" s="1"/>
    </row>
    <row r="36" spans="1:11" ht="15.75" thickBot="1">
      <c r="A36" s="58"/>
      <c r="B36" s="14" t="s">
        <v>10</v>
      </c>
      <c r="C36" s="15" t="s">
        <v>11</v>
      </c>
      <c r="D36" s="16" t="s">
        <v>12</v>
      </c>
      <c r="E36" s="17" t="s">
        <v>10</v>
      </c>
      <c r="F36" s="15" t="s">
        <v>11</v>
      </c>
      <c r="G36" s="17" t="s">
        <v>12</v>
      </c>
      <c r="H36" s="14" t="s">
        <v>10</v>
      </c>
      <c r="I36" s="15" t="s">
        <v>11</v>
      </c>
      <c r="J36" s="16" t="s">
        <v>12</v>
      </c>
      <c r="K36" s="1"/>
    </row>
    <row r="37" spans="1:11" ht="15">
      <c r="A37" s="59" t="s">
        <v>13</v>
      </c>
      <c r="B37" s="19">
        <f>+B38</f>
        <v>267</v>
      </c>
      <c r="C37" s="20">
        <f>+C38</f>
        <v>173</v>
      </c>
      <c r="D37" s="21">
        <f>+D38</f>
        <v>94</v>
      </c>
      <c r="E37" s="22">
        <f aca="true" t="shared" si="3" ref="E37:E55">SUM(F37:G37)</f>
        <v>170</v>
      </c>
      <c r="F37" s="20">
        <f>+F38</f>
        <v>108</v>
      </c>
      <c r="G37" s="23">
        <f>+G38</f>
        <v>62</v>
      </c>
      <c r="H37" s="24">
        <f aca="true" t="shared" si="4" ref="H37:H55">SUM(I37:J37)</f>
        <v>97</v>
      </c>
      <c r="I37" s="20">
        <f>+I38</f>
        <v>65</v>
      </c>
      <c r="J37" s="21">
        <f>+J38</f>
        <v>32</v>
      </c>
      <c r="K37" s="1"/>
    </row>
    <row r="38" spans="1:11" ht="15">
      <c r="A38" s="60" t="s">
        <v>13</v>
      </c>
      <c r="B38" s="27">
        <f>SUM(C38:D38)</f>
        <v>267</v>
      </c>
      <c r="C38" s="28">
        <f>+F38+I38</f>
        <v>173</v>
      </c>
      <c r="D38" s="29">
        <f>+G38+J38</f>
        <v>94</v>
      </c>
      <c r="E38" s="30">
        <f t="shared" si="3"/>
        <v>170</v>
      </c>
      <c r="F38" s="28">
        <v>108</v>
      </c>
      <c r="G38" s="30">
        <v>62</v>
      </c>
      <c r="H38" s="27">
        <f t="shared" si="4"/>
        <v>97</v>
      </c>
      <c r="I38" s="28">
        <v>65</v>
      </c>
      <c r="J38" s="29">
        <v>32</v>
      </c>
      <c r="K38" s="1"/>
    </row>
    <row r="39" spans="1:11" ht="15">
      <c r="A39" s="32" t="s">
        <v>14</v>
      </c>
      <c r="B39" s="33">
        <f>SUM(B40:B41)</f>
        <v>560</v>
      </c>
      <c r="C39" s="34">
        <f>SUM(C40:C41)</f>
        <v>282</v>
      </c>
      <c r="D39" s="35">
        <f>SUM(D40:D41)</f>
        <v>278</v>
      </c>
      <c r="E39" s="36">
        <f t="shared" si="3"/>
        <v>255</v>
      </c>
      <c r="F39" s="34">
        <f>SUM(F40:F41)</f>
        <v>123</v>
      </c>
      <c r="G39" s="36">
        <f>SUM(G40:G41)</f>
        <v>132</v>
      </c>
      <c r="H39" s="33">
        <f t="shared" si="4"/>
        <v>305</v>
      </c>
      <c r="I39" s="34">
        <f>SUM(I40:I41)</f>
        <v>159</v>
      </c>
      <c r="J39" s="35">
        <f>SUM(J40:J41)</f>
        <v>146</v>
      </c>
      <c r="K39" s="1"/>
    </row>
    <row r="40" spans="1:11" ht="15">
      <c r="A40" s="60" t="s">
        <v>15</v>
      </c>
      <c r="B40" s="27">
        <f>+C40+D40</f>
        <v>207</v>
      </c>
      <c r="C40" s="28">
        <f>+F40+I40</f>
        <v>85</v>
      </c>
      <c r="D40" s="29">
        <f>+G40+J40</f>
        <v>122</v>
      </c>
      <c r="E40" s="30">
        <f t="shared" si="3"/>
        <v>87</v>
      </c>
      <c r="F40" s="28">
        <v>33</v>
      </c>
      <c r="G40" s="30">
        <v>54</v>
      </c>
      <c r="H40" s="27">
        <f t="shared" si="4"/>
        <v>120</v>
      </c>
      <c r="I40" s="28">
        <v>52</v>
      </c>
      <c r="J40" s="29">
        <v>68</v>
      </c>
      <c r="K40" s="1"/>
    </row>
    <row r="41" spans="1:11" ht="15">
      <c r="A41" s="60" t="s">
        <v>16</v>
      </c>
      <c r="B41" s="27">
        <f>+C41+D41</f>
        <v>353</v>
      </c>
      <c r="C41" s="28">
        <f>+F41+I41</f>
        <v>197</v>
      </c>
      <c r="D41" s="29">
        <f>+G41+J41</f>
        <v>156</v>
      </c>
      <c r="E41" s="30">
        <f t="shared" si="3"/>
        <v>168</v>
      </c>
      <c r="F41" s="28">
        <v>90</v>
      </c>
      <c r="G41" s="30">
        <v>78</v>
      </c>
      <c r="H41" s="27">
        <f t="shared" si="4"/>
        <v>185</v>
      </c>
      <c r="I41" s="28">
        <v>107</v>
      </c>
      <c r="J41" s="29">
        <v>78</v>
      </c>
      <c r="K41" s="1"/>
    </row>
    <row r="42" spans="1:11" ht="15">
      <c r="A42" s="61" t="s">
        <v>17</v>
      </c>
      <c r="B42" s="33">
        <f>+B43</f>
        <v>111</v>
      </c>
      <c r="C42" s="34">
        <f>+C43</f>
        <v>54</v>
      </c>
      <c r="D42" s="35">
        <f>+D43</f>
        <v>57</v>
      </c>
      <c r="E42" s="36">
        <f t="shared" si="3"/>
        <v>53</v>
      </c>
      <c r="F42" s="34">
        <f>+F43</f>
        <v>26</v>
      </c>
      <c r="G42" s="36">
        <f>+G43</f>
        <v>27</v>
      </c>
      <c r="H42" s="33">
        <f t="shared" si="4"/>
        <v>58</v>
      </c>
      <c r="I42" s="34">
        <f>+I43</f>
        <v>28</v>
      </c>
      <c r="J42" s="35">
        <f>J43</f>
        <v>30</v>
      </c>
      <c r="K42" s="1"/>
    </row>
    <row r="43" spans="1:11" ht="15">
      <c r="A43" s="60" t="s">
        <v>18</v>
      </c>
      <c r="B43" s="27">
        <f>+C43+D43</f>
        <v>111</v>
      </c>
      <c r="C43" s="28">
        <f>+F43+I43</f>
        <v>54</v>
      </c>
      <c r="D43" s="29">
        <f>+G43+J43</f>
        <v>57</v>
      </c>
      <c r="E43" s="30">
        <f t="shared" si="3"/>
        <v>53</v>
      </c>
      <c r="F43" s="28">
        <v>26</v>
      </c>
      <c r="G43" s="30">
        <v>27</v>
      </c>
      <c r="H43" s="27">
        <f t="shared" si="4"/>
        <v>58</v>
      </c>
      <c r="I43" s="28">
        <v>28</v>
      </c>
      <c r="J43" s="29">
        <v>30</v>
      </c>
      <c r="K43" s="1"/>
    </row>
    <row r="44" spans="1:11" ht="15">
      <c r="A44" s="61" t="s">
        <v>19</v>
      </c>
      <c r="B44" s="33">
        <f>SUM(B45:B47)</f>
        <v>338</v>
      </c>
      <c r="C44" s="34">
        <f>SUM(C45:C47)</f>
        <v>185</v>
      </c>
      <c r="D44" s="35">
        <f>SUM(D45:D47)</f>
        <v>153</v>
      </c>
      <c r="E44" s="36">
        <f t="shared" si="3"/>
        <v>137</v>
      </c>
      <c r="F44" s="34">
        <f>SUM(F45:F47)</f>
        <v>73</v>
      </c>
      <c r="G44" s="36">
        <f>SUM(G45:G47)</f>
        <v>64</v>
      </c>
      <c r="H44" s="33">
        <f t="shared" si="4"/>
        <v>201</v>
      </c>
      <c r="I44" s="34">
        <f>SUM(I45:I47)</f>
        <v>112</v>
      </c>
      <c r="J44" s="35">
        <f>SUM(J45:J47)</f>
        <v>89</v>
      </c>
      <c r="K44" s="1"/>
    </row>
    <row r="45" spans="1:11" ht="15">
      <c r="A45" s="60" t="s">
        <v>20</v>
      </c>
      <c r="B45" s="27">
        <f>+C45+D45</f>
        <v>63</v>
      </c>
      <c r="C45" s="28">
        <f aca="true" t="shared" si="5" ref="C45:D47">+F45+I45</f>
        <v>38</v>
      </c>
      <c r="D45" s="29">
        <f t="shared" si="5"/>
        <v>25</v>
      </c>
      <c r="E45" s="30">
        <f t="shared" si="3"/>
        <v>28</v>
      </c>
      <c r="F45" s="28">
        <v>14</v>
      </c>
      <c r="G45" s="30">
        <v>14</v>
      </c>
      <c r="H45" s="27">
        <f t="shared" si="4"/>
        <v>35</v>
      </c>
      <c r="I45" s="28">
        <v>24</v>
      </c>
      <c r="J45" s="29">
        <v>11</v>
      </c>
      <c r="K45" s="1"/>
    </row>
    <row r="46" spans="1:11" ht="15">
      <c r="A46" s="60" t="s">
        <v>21</v>
      </c>
      <c r="B46" s="27">
        <f>+C46+D46</f>
        <v>31</v>
      </c>
      <c r="C46" s="28">
        <f t="shared" si="5"/>
        <v>22</v>
      </c>
      <c r="D46" s="29">
        <f t="shared" si="5"/>
        <v>9</v>
      </c>
      <c r="E46" s="30">
        <f t="shared" si="3"/>
        <v>12</v>
      </c>
      <c r="F46" s="28">
        <v>8</v>
      </c>
      <c r="G46" s="30">
        <v>4</v>
      </c>
      <c r="H46" s="27">
        <f t="shared" si="4"/>
        <v>19</v>
      </c>
      <c r="I46" s="28">
        <v>14</v>
      </c>
      <c r="J46" s="29">
        <v>5</v>
      </c>
      <c r="K46" s="1"/>
    </row>
    <row r="47" spans="1:11" ht="15">
      <c r="A47" s="60" t="s">
        <v>22</v>
      </c>
      <c r="B47" s="27">
        <f>+C47+D47</f>
        <v>244</v>
      </c>
      <c r="C47" s="28">
        <f t="shared" si="5"/>
        <v>125</v>
      </c>
      <c r="D47" s="29">
        <f t="shared" si="5"/>
        <v>119</v>
      </c>
      <c r="E47" s="30">
        <f t="shared" si="3"/>
        <v>97</v>
      </c>
      <c r="F47" s="28">
        <v>51</v>
      </c>
      <c r="G47" s="30">
        <v>46</v>
      </c>
      <c r="H47" s="27">
        <f t="shared" si="4"/>
        <v>147</v>
      </c>
      <c r="I47" s="28">
        <v>74</v>
      </c>
      <c r="J47" s="29">
        <v>73</v>
      </c>
      <c r="K47" s="1"/>
    </row>
    <row r="48" spans="1:11" ht="15">
      <c r="A48" s="61" t="s">
        <v>23</v>
      </c>
      <c r="B48" s="33">
        <f>+B49</f>
        <v>46</v>
      </c>
      <c r="C48" s="34">
        <f>+C49</f>
        <v>31</v>
      </c>
      <c r="D48" s="35">
        <f>+D49</f>
        <v>15</v>
      </c>
      <c r="E48" s="36">
        <f t="shared" si="3"/>
        <v>23</v>
      </c>
      <c r="F48" s="34">
        <f>+F49</f>
        <v>16</v>
      </c>
      <c r="G48" s="36">
        <f>+G49</f>
        <v>7</v>
      </c>
      <c r="H48" s="33">
        <f t="shared" si="4"/>
        <v>23</v>
      </c>
      <c r="I48" s="34">
        <f>+I49</f>
        <v>15</v>
      </c>
      <c r="J48" s="35">
        <f>+J49</f>
        <v>8</v>
      </c>
      <c r="K48" s="1"/>
    </row>
    <row r="49" spans="1:11" ht="15">
      <c r="A49" s="60" t="s">
        <v>24</v>
      </c>
      <c r="B49" s="27">
        <f>+C49+D49</f>
        <v>46</v>
      </c>
      <c r="C49" s="28">
        <f>+F49+I49</f>
        <v>31</v>
      </c>
      <c r="D49" s="29">
        <f>+G49+J49</f>
        <v>15</v>
      </c>
      <c r="E49" s="30">
        <f t="shared" si="3"/>
        <v>23</v>
      </c>
      <c r="F49" s="28">
        <v>16</v>
      </c>
      <c r="G49" s="30">
        <v>7</v>
      </c>
      <c r="H49" s="27">
        <f t="shared" si="4"/>
        <v>23</v>
      </c>
      <c r="I49" s="28">
        <v>15</v>
      </c>
      <c r="J49" s="29">
        <v>8</v>
      </c>
      <c r="K49" s="1"/>
    </row>
    <row r="50" spans="1:11" ht="15">
      <c r="A50" s="61" t="s">
        <v>25</v>
      </c>
      <c r="B50" s="33">
        <f>+B51</f>
        <v>504</v>
      </c>
      <c r="C50" s="34">
        <f>+C51</f>
        <v>216</v>
      </c>
      <c r="D50" s="35">
        <f>+D51</f>
        <v>288</v>
      </c>
      <c r="E50" s="36">
        <f t="shared" si="3"/>
        <v>244</v>
      </c>
      <c r="F50" s="34">
        <f>+F51</f>
        <v>103</v>
      </c>
      <c r="G50" s="36">
        <f>+G51</f>
        <v>141</v>
      </c>
      <c r="H50" s="33">
        <f t="shared" si="4"/>
        <v>260</v>
      </c>
      <c r="I50" s="34">
        <f>+I51</f>
        <v>113</v>
      </c>
      <c r="J50" s="35">
        <f>+J51</f>
        <v>147</v>
      </c>
      <c r="K50" s="1"/>
    </row>
    <row r="51" spans="1:11" ht="15">
      <c r="A51" s="60" t="s">
        <v>26</v>
      </c>
      <c r="B51" s="27">
        <f>+C51+D51</f>
        <v>504</v>
      </c>
      <c r="C51" s="28">
        <f>+F51+I51</f>
        <v>216</v>
      </c>
      <c r="D51" s="29">
        <f>+G51+J51</f>
        <v>288</v>
      </c>
      <c r="E51" s="30">
        <f t="shared" si="3"/>
        <v>244</v>
      </c>
      <c r="F51" s="28">
        <v>103</v>
      </c>
      <c r="G51" s="30">
        <v>141</v>
      </c>
      <c r="H51" s="27">
        <f t="shared" si="4"/>
        <v>260</v>
      </c>
      <c r="I51" s="28">
        <v>113</v>
      </c>
      <c r="J51" s="29">
        <v>147</v>
      </c>
      <c r="K51" s="1"/>
    </row>
    <row r="52" spans="1:11" ht="15">
      <c r="A52" s="61" t="s">
        <v>27</v>
      </c>
      <c r="B52" s="33">
        <f>+B53</f>
        <v>32</v>
      </c>
      <c r="C52" s="34">
        <f>+C53</f>
        <v>17</v>
      </c>
      <c r="D52" s="35">
        <f>+D53</f>
        <v>15</v>
      </c>
      <c r="E52" s="36">
        <f t="shared" si="3"/>
        <v>19</v>
      </c>
      <c r="F52" s="34">
        <f>+F53</f>
        <v>7</v>
      </c>
      <c r="G52" s="36">
        <f>+G53</f>
        <v>12</v>
      </c>
      <c r="H52" s="33">
        <f t="shared" si="4"/>
        <v>13</v>
      </c>
      <c r="I52" s="34">
        <f>+I53</f>
        <v>10</v>
      </c>
      <c r="J52" s="35">
        <f>+J53</f>
        <v>3</v>
      </c>
      <c r="K52" s="1"/>
    </row>
    <row r="53" spans="1:11" ht="15">
      <c r="A53" s="60" t="s">
        <v>28</v>
      </c>
      <c r="B53" s="27">
        <f>+C53+D53</f>
        <v>32</v>
      </c>
      <c r="C53" s="28">
        <f>+F53+I53</f>
        <v>17</v>
      </c>
      <c r="D53" s="29">
        <f>+G53+J53</f>
        <v>15</v>
      </c>
      <c r="E53" s="30">
        <f t="shared" si="3"/>
        <v>19</v>
      </c>
      <c r="F53" s="28">
        <v>7</v>
      </c>
      <c r="G53" s="30">
        <v>12</v>
      </c>
      <c r="H53" s="27">
        <f t="shared" si="4"/>
        <v>13</v>
      </c>
      <c r="I53" s="28">
        <v>10</v>
      </c>
      <c r="J53" s="29">
        <v>3</v>
      </c>
      <c r="K53" s="1"/>
    </row>
    <row r="54" spans="1:11" ht="15">
      <c r="A54" s="61" t="s">
        <v>29</v>
      </c>
      <c r="B54" s="33">
        <f>+B55</f>
        <v>282</v>
      </c>
      <c r="C54" s="34">
        <f>+C55</f>
        <v>155</v>
      </c>
      <c r="D54" s="35">
        <f>+D55</f>
        <v>127</v>
      </c>
      <c r="E54" s="36">
        <f t="shared" si="3"/>
        <v>145</v>
      </c>
      <c r="F54" s="34">
        <f>+F55</f>
        <v>78</v>
      </c>
      <c r="G54" s="36">
        <f>+G55</f>
        <v>67</v>
      </c>
      <c r="H54" s="33">
        <f t="shared" si="4"/>
        <v>137</v>
      </c>
      <c r="I54" s="34">
        <f>+I55</f>
        <v>77</v>
      </c>
      <c r="J54" s="35">
        <f>+J55</f>
        <v>60</v>
      </c>
      <c r="K54" s="1"/>
    </row>
    <row r="55" spans="1:11" ht="15.75" thickBot="1">
      <c r="A55" s="62" t="s">
        <v>29</v>
      </c>
      <c r="B55" s="38">
        <f>+C55+D55</f>
        <v>282</v>
      </c>
      <c r="C55" s="39">
        <f>+F55+I55</f>
        <v>155</v>
      </c>
      <c r="D55" s="40">
        <f>+G55+J55</f>
        <v>127</v>
      </c>
      <c r="E55" s="41">
        <f t="shared" si="3"/>
        <v>145</v>
      </c>
      <c r="F55" s="39">
        <v>78</v>
      </c>
      <c r="G55" s="41">
        <v>67</v>
      </c>
      <c r="H55" s="38">
        <f t="shared" si="4"/>
        <v>137</v>
      </c>
      <c r="I55" s="39">
        <v>77</v>
      </c>
      <c r="J55" s="40">
        <v>60</v>
      </c>
      <c r="K55" s="1"/>
    </row>
    <row r="56" spans="1:11" ht="15.75" thickBot="1">
      <c r="A56" s="58" t="s">
        <v>3</v>
      </c>
      <c r="B56" s="42">
        <f>+C56+D56</f>
        <v>2140</v>
      </c>
      <c r="C56" s="43">
        <f>+C37+C39+C42+C44+C48+C50+C52+C54</f>
        <v>1113</v>
      </c>
      <c r="D56" s="44">
        <f>+D37+D39+D42+D44+D48+D50+D52+D54</f>
        <v>1027</v>
      </c>
      <c r="E56" s="45">
        <f>+F56+G56</f>
        <v>1046</v>
      </c>
      <c r="F56" s="43">
        <f>+F37+F39+F42+F44+F48+F50+F52+F54</f>
        <v>534</v>
      </c>
      <c r="G56" s="46">
        <f>+G37+G39+G42+G44+G48+G50+G52+G54</f>
        <v>512</v>
      </c>
      <c r="H56" s="42">
        <f>+I56+J56</f>
        <v>1094</v>
      </c>
      <c r="I56" s="43">
        <f>+I37+I39+I42+I44+I48+I50+I52+I54</f>
        <v>579</v>
      </c>
      <c r="J56" s="44">
        <f>+J37+J39+J42+J44+J48+J50+J52+J54</f>
        <v>515</v>
      </c>
      <c r="K56" s="1"/>
    </row>
    <row r="57" spans="1:11" ht="15">
      <c r="A57" s="8" t="s">
        <v>30</v>
      </c>
      <c r="B57" s="8"/>
      <c r="C57" s="8"/>
      <c r="D57" s="8"/>
      <c r="E57" s="8"/>
      <c r="F57" s="8"/>
      <c r="G57" s="8"/>
      <c r="H57" s="8"/>
      <c r="I57" s="8"/>
      <c r="J57" s="8"/>
      <c r="K57" s="1"/>
    </row>
    <row r="58" spans="1:11" ht="15">
      <c r="A58" s="8" t="s">
        <v>31</v>
      </c>
      <c r="B58" s="8"/>
      <c r="C58" s="8"/>
      <c r="D58" s="8"/>
      <c r="E58" s="8"/>
      <c r="F58" s="8"/>
      <c r="G58" s="8"/>
      <c r="H58" s="8"/>
      <c r="I58" s="8"/>
      <c r="J58" s="8"/>
      <c r="K58" s="1"/>
    </row>
    <row r="59" spans="1:11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1"/>
    </row>
    <row r="60" spans="1:11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1"/>
    </row>
    <row r="61" spans="1:11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1"/>
    </row>
    <row r="62" spans="1:10" ht="1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5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1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1"/>
    </row>
    <row r="67" spans="1:10" ht="15">
      <c r="A67" s="31"/>
      <c r="B67" s="31"/>
      <c r="C67" s="31"/>
      <c r="D67" s="31"/>
      <c r="E67" s="31"/>
      <c r="F67" s="31"/>
      <c r="G67" s="31"/>
      <c r="H67" s="31"/>
      <c r="I67" s="31"/>
      <c r="J67" s="31"/>
    </row>
  </sheetData>
  <sheetProtection/>
  <mergeCells count="16">
    <mergeCell ref="A31:J31"/>
    <mergeCell ref="A32:J32"/>
    <mergeCell ref="B34:D34"/>
    <mergeCell ref="E34:G34"/>
    <mergeCell ref="H34:J34"/>
    <mergeCell ref="B35:D35"/>
    <mergeCell ref="E35:G35"/>
    <mergeCell ref="H35:J35"/>
    <mergeCell ref="A2:J2"/>
    <mergeCell ref="A3:J3"/>
    <mergeCell ref="B5:D5"/>
    <mergeCell ref="E5:G5"/>
    <mergeCell ref="H5:J5"/>
    <mergeCell ref="B6:D6"/>
    <mergeCell ref="E6:G6"/>
    <mergeCell ref="H6:J6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9">
      <selection activeCell="R39" sqref="R39"/>
    </sheetView>
  </sheetViews>
  <sheetFormatPr defaultColWidth="11.421875" defaultRowHeight="15"/>
  <cols>
    <col min="1" max="1" width="18.28125" style="31" customWidth="1"/>
    <col min="2" max="4" width="7.7109375" style="31" customWidth="1"/>
    <col min="5" max="7" width="8.8515625" style="31" customWidth="1"/>
    <col min="8" max="10" width="7.7109375" style="31" customWidth="1"/>
    <col min="11" max="11" width="11.57421875" style="31" customWidth="1"/>
    <col min="12" max="16384" width="11.421875" style="31" customWidth="1"/>
  </cols>
  <sheetData>
    <row r="1" spans="1:12" ht="11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0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</row>
    <row r="4" ht="7.5" customHeight="1" thickBot="1"/>
    <row r="5" spans="1:10" ht="15.75" customHeight="1">
      <c r="A5" s="56" t="s">
        <v>2</v>
      </c>
      <c r="B5" s="4" t="s">
        <v>3</v>
      </c>
      <c r="C5" s="5"/>
      <c r="D5" s="6"/>
      <c r="E5" s="4" t="s">
        <v>4</v>
      </c>
      <c r="F5" s="5"/>
      <c r="G5" s="6"/>
      <c r="H5" s="4" t="s">
        <v>5</v>
      </c>
      <c r="I5" s="5"/>
      <c r="J5" s="6"/>
    </row>
    <row r="6" spans="1:10" ht="15.75" customHeight="1" thickBot="1">
      <c r="A6" s="57" t="s">
        <v>6</v>
      </c>
      <c r="B6" s="10" t="s">
        <v>7</v>
      </c>
      <c r="C6" s="11"/>
      <c r="D6" s="12"/>
      <c r="E6" s="10" t="s">
        <v>8</v>
      </c>
      <c r="F6" s="11"/>
      <c r="G6" s="12"/>
      <c r="H6" s="10" t="s">
        <v>9</v>
      </c>
      <c r="I6" s="11"/>
      <c r="J6" s="12"/>
    </row>
    <row r="7" spans="1:10" ht="15.75" customHeight="1" thickBot="1">
      <c r="A7" s="58"/>
      <c r="B7" s="14" t="s">
        <v>10</v>
      </c>
      <c r="C7" s="15" t="s">
        <v>11</v>
      </c>
      <c r="D7" s="16" t="s">
        <v>12</v>
      </c>
      <c r="E7" s="17" t="s">
        <v>10</v>
      </c>
      <c r="F7" s="15" t="s">
        <v>11</v>
      </c>
      <c r="G7" s="17" t="s">
        <v>12</v>
      </c>
      <c r="H7" s="14" t="s">
        <v>10</v>
      </c>
      <c r="I7" s="15" t="s">
        <v>11</v>
      </c>
      <c r="J7" s="16" t="s">
        <v>12</v>
      </c>
    </row>
    <row r="8" spans="1:10" ht="15.75" customHeight="1">
      <c r="A8" s="59" t="s">
        <v>13</v>
      </c>
      <c r="B8" s="19">
        <f>+B9</f>
        <v>319</v>
      </c>
      <c r="C8" s="20">
        <f>F8+I8</f>
        <v>206</v>
      </c>
      <c r="D8" s="21">
        <f>+D9</f>
        <v>113</v>
      </c>
      <c r="E8" s="22">
        <f aca="true" t="shared" si="0" ref="E8:E26">SUM(F8:G8)</f>
        <v>182</v>
      </c>
      <c r="F8" s="20">
        <f>+F9</f>
        <v>114</v>
      </c>
      <c r="G8" s="20">
        <f>+G9</f>
        <v>68</v>
      </c>
      <c r="H8" s="24">
        <f aca="true" t="shared" si="1" ref="H8:H26">SUM(I8:J8)</f>
        <v>137</v>
      </c>
      <c r="I8" s="20">
        <f>+I9</f>
        <v>92</v>
      </c>
      <c r="J8" s="21">
        <f>+J9</f>
        <v>45</v>
      </c>
    </row>
    <row r="9" spans="1:10" ht="15.75" customHeight="1">
      <c r="A9" s="60" t="s">
        <v>13</v>
      </c>
      <c r="B9" s="27">
        <f>SUM(C9:D9)</f>
        <v>319</v>
      </c>
      <c r="C9" s="28">
        <f>F9+I9</f>
        <v>206</v>
      </c>
      <c r="D9" s="29">
        <f>G9+J9</f>
        <v>113</v>
      </c>
      <c r="E9" s="30">
        <f t="shared" si="0"/>
        <v>182</v>
      </c>
      <c r="F9" s="66">
        <v>114</v>
      </c>
      <c r="G9" s="30">
        <v>68</v>
      </c>
      <c r="H9" s="27">
        <f t="shared" si="1"/>
        <v>137</v>
      </c>
      <c r="I9" s="28">
        <v>92</v>
      </c>
      <c r="J9" s="29">
        <v>45</v>
      </c>
    </row>
    <row r="10" spans="1:10" ht="15.75" customHeight="1">
      <c r="A10" s="32" t="s">
        <v>14</v>
      </c>
      <c r="B10" s="33">
        <f>SUM(B11:B12)</f>
        <v>686</v>
      </c>
      <c r="C10" s="34">
        <f>SUM(C11:C12)</f>
        <v>336</v>
      </c>
      <c r="D10" s="35">
        <f>SUM(D11:D12)</f>
        <v>350</v>
      </c>
      <c r="E10" s="36">
        <f t="shared" si="0"/>
        <v>324</v>
      </c>
      <c r="F10" s="34">
        <f>SUM(F11:F12)</f>
        <v>161</v>
      </c>
      <c r="G10" s="36">
        <f>SUM(G11:G12)</f>
        <v>163</v>
      </c>
      <c r="H10" s="33">
        <f t="shared" si="1"/>
        <v>362</v>
      </c>
      <c r="I10" s="34">
        <f>SUM(I11:I12)</f>
        <v>175</v>
      </c>
      <c r="J10" s="35">
        <f>SUM(J11:J12)</f>
        <v>187</v>
      </c>
    </row>
    <row r="11" spans="1:10" ht="15.75" customHeight="1">
      <c r="A11" s="60" t="s">
        <v>15</v>
      </c>
      <c r="B11" s="27">
        <f>+C11+D11</f>
        <v>220</v>
      </c>
      <c r="C11" s="28">
        <f>+F11+I11</f>
        <v>95</v>
      </c>
      <c r="D11" s="29">
        <f>+G11+J11</f>
        <v>125</v>
      </c>
      <c r="E11" s="30">
        <f t="shared" si="0"/>
        <v>100</v>
      </c>
      <c r="F11" s="28">
        <v>44</v>
      </c>
      <c r="G11" s="30">
        <v>56</v>
      </c>
      <c r="H11" s="27">
        <f t="shared" si="1"/>
        <v>120</v>
      </c>
      <c r="I11" s="28">
        <v>51</v>
      </c>
      <c r="J11" s="29">
        <v>69</v>
      </c>
    </row>
    <row r="12" spans="1:10" ht="15.75" customHeight="1">
      <c r="A12" s="60" t="s">
        <v>16</v>
      </c>
      <c r="B12" s="27">
        <f>+C12+D12</f>
        <v>466</v>
      </c>
      <c r="C12" s="28">
        <f>+F12+I12</f>
        <v>241</v>
      </c>
      <c r="D12" s="29">
        <f>+G12+J12</f>
        <v>225</v>
      </c>
      <c r="E12" s="30">
        <f t="shared" si="0"/>
        <v>224</v>
      </c>
      <c r="F12" s="28">
        <v>117</v>
      </c>
      <c r="G12" s="30">
        <v>107</v>
      </c>
      <c r="H12" s="27">
        <f t="shared" si="1"/>
        <v>242</v>
      </c>
      <c r="I12" s="28">
        <v>124</v>
      </c>
      <c r="J12" s="29">
        <v>118</v>
      </c>
    </row>
    <row r="13" spans="1:10" ht="15.75" customHeight="1">
      <c r="A13" s="61" t="s">
        <v>17</v>
      </c>
      <c r="B13" s="33">
        <f>+B14</f>
        <v>139</v>
      </c>
      <c r="C13" s="34">
        <f>+C14</f>
        <v>70</v>
      </c>
      <c r="D13" s="35">
        <f>+D14</f>
        <v>69</v>
      </c>
      <c r="E13" s="36">
        <f t="shared" si="0"/>
        <v>64</v>
      </c>
      <c r="F13" s="34">
        <f>+F14</f>
        <v>31</v>
      </c>
      <c r="G13" s="36">
        <f>+G14</f>
        <v>33</v>
      </c>
      <c r="H13" s="33">
        <f t="shared" si="1"/>
        <v>75</v>
      </c>
      <c r="I13" s="34">
        <f>+I14</f>
        <v>39</v>
      </c>
      <c r="J13" s="35">
        <f>+J14</f>
        <v>36</v>
      </c>
    </row>
    <row r="14" spans="1:10" ht="15.75" customHeight="1">
      <c r="A14" s="60" t="s">
        <v>18</v>
      </c>
      <c r="B14" s="27">
        <f>+C14+D14</f>
        <v>139</v>
      </c>
      <c r="C14" s="28">
        <f>+F14+I14</f>
        <v>70</v>
      </c>
      <c r="D14" s="29">
        <f>+G14+J14</f>
        <v>69</v>
      </c>
      <c r="E14" s="30">
        <f t="shared" si="0"/>
        <v>64</v>
      </c>
      <c r="F14" s="28">
        <v>31</v>
      </c>
      <c r="G14" s="30">
        <v>33</v>
      </c>
      <c r="H14" s="27">
        <f t="shared" si="1"/>
        <v>75</v>
      </c>
      <c r="I14" s="28">
        <v>39</v>
      </c>
      <c r="J14" s="29">
        <v>36</v>
      </c>
    </row>
    <row r="15" spans="1:10" ht="15.75" customHeight="1">
      <c r="A15" s="61" t="s">
        <v>19</v>
      </c>
      <c r="B15" s="33">
        <f>SUM(B16:B18)</f>
        <v>368</v>
      </c>
      <c r="C15" s="34">
        <f>SUM(C16:C18)</f>
        <v>211</v>
      </c>
      <c r="D15" s="35">
        <f>SUM(D16:D18)</f>
        <v>157</v>
      </c>
      <c r="E15" s="36">
        <f t="shared" si="0"/>
        <v>160</v>
      </c>
      <c r="F15" s="34">
        <f>SUM(F16:F18)</f>
        <v>94</v>
      </c>
      <c r="G15" s="36">
        <f>SUM(G16:G18)</f>
        <v>66</v>
      </c>
      <c r="H15" s="33">
        <f t="shared" si="1"/>
        <v>208</v>
      </c>
      <c r="I15" s="34">
        <f>SUM(I16:I18)</f>
        <v>117</v>
      </c>
      <c r="J15" s="35">
        <f>SUM(J16:J18)</f>
        <v>91</v>
      </c>
    </row>
    <row r="16" spans="1:10" ht="15.75" customHeight="1">
      <c r="A16" s="60" t="s">
        <v>20</v>
      </c>
      <c r="B16" s="27">
        <f>+C16+D16</f>
        <v>60</v>
      </c>
      <c r="C16" s="28">
        <f aca="true" t="shared" si="2" ref="C16:D18">+F16+I16</f>
        <v>37</v>
      </c>
      <c r="D16" s="29">
        <f t="shared" si="2"/>
        <v>23</v>
      </c>
      <c r="E16" s="30">
        <f t="shared" si="0"/>
        <v>23</v>
      </c>
      <c r="F16" s="28">
        <v>11</v>
      </c>
      <c r="G16" s="30">
        <v>12</v>
      </c>
      <c r="H16" s="27">
        <f t="shared" si="1"/>
        <v>37</v>
      </c>
      <c r="I16" s="28">
        <v>26</v>
      </c>
      <c r="J16" s="29">
        <v>11</v>
      </c>
    </row>
    <row r="17" spans="1:10" ht="15.75" customHeight="1">
      <c r="A17" s="60" t="s">
        <v>21</v>
      </c>
      <c r="B17" s="27">
        <f>+C17+D17</f>
        <v>42</v>
      </c>
      <c r="C17" s="28">
        <f t="shared" si="2"/>
        <v>30</v>
      </c>
      <c r="D17" s="29">
        <f t="shared" si="2"/>
        <v>12</v>
      </c>
      <c r="E17" s="30">
        <f t="shared" si="0"/>
        <v>20</v>
      </c>
      <c r="F17" s="28">
        <v>14</v>
      </c>
      <c r="G17" s="30">
        <v>6</v>
      </c>
      <c r="H17" s="27">
        <f t="shared" si="1"/>
        <v>22</v>
      </c>
      <c r="I17" s="28">
        <v>16</v>
      </c>
      <c r="J17" s="29">
        <v>6</v>
      </c>
    </row>
    <row r="18" spans="1:10" ht="15.75" customHeight="1">
      <c r="A18" s="60" t="s">
        <v>22</v>
      </c>
      <c r="B18" s="27">
        <f>+C18+D18</f>
        <v>266</v>
      </c>
      <c r="C18" s="28">
        <f t="shared" si="2"/>
        <v>144</v>
      </c>
      <c r="D18" s="29">
        <f t="shared" si="2"/>
        <v>122</v>
      </c>
      <c r="E18" s="30">
        <f t="shared" si="0"/>
        <v>117</v>
      </c>
      <c r="F18" s="28">
        <v>69</v>
      </c>
      <c r="G18" s="30">
        <v>48</v>
      </c>
      <c r="H18" s="27">
        <f t="shared" si="1"/>
        <v>149</v>
      </c>
      <c r="I18" s="28">
        <v>75</v>
      </c>
      <c r="J18" s="29">
        <v>74</v>
      </c>
    </row>
    <row r="19" spans="1:10" ht="15.75" customHeight="1">
      <c r="A19" s="61" t="s">
        <v>23</v>
      </c>
      <c r="B19" s="33">
        <f>+B20</f>
        <v>55</v>
      </c>
      <c r="C19" s="34">
        <f>+C20</f>
        <v>47</v>
      </c>
      <c r="D19" s="35">
        <f>+D20</f>
        <v>8</v>
      </c>
      <c r="E19" s="36">
        <f t="shared" si="0"/>
        <v>34</v>
      </c>
      <c r="F19" s="34">
        <f>+F20</f>
        <v>28</v>
      </c>
      <c r="G19" s="36">
        <f>+G20</f>
        <v>6</v>
      </c>
      <c r="H19" s="33">
        <f t="shared" si="1"/>
        <v>21</v>
      </c>
      <c r="I19" s="34">
        <f>+I20</f>
        <v>19</v>
      </c>
      <c r="J19" s="35">
        <f>+J20</f>
        <v>2</v>
      </c>
    </row>
    <row r="20" spans="1:10" ht="15.75" customHeight="1">
      <c r="A20" s="60" t="s">
        <v>24</v>
      </c>
      <c r="B20" s="27">
        <f>+C20+D20</f>
        <v>55</v>
      </c>
      <c r="C20" s="28">
        <f>+F20+I20</f>
        <v>47</v>
      </c>
      <c r="D20" s="29">
        <f>+G20+J20</f>
        <v>8</v>
      </c>
      <c r="E20" s="30">
        <f t="shared" si="0"/>
        <v>34</v>
      </c>
      <c r="F20" s="28">
        <v>28</v>
      </c>
      <c r="G20" s="30">
        <v>6</v>
      </c>
      <c r="H20" s="27">
        <f t="shared" si="1"/>
        <v>21</v>
      </c>
      <c r="I20" s="28">
        <v>19</v>
      </c>
      <c r="J20" s="29">
        <v>2</v>
      </c>
    </row>
    <row r="21" spans="1:10" ht="15.75" customHeight="1">
      <c r="A21" s="61" t="s">
        <v>25</v>
      </c>
      <c r="B21" s="33">
        <f>+B22</f>
        <v>583</v>
      </c>
      <c r="C21" s="34">
        <f>+C22</f>
        <v>223</v>
      </c>
      <c r="D21" s="35">
        <f>+D22</f>
        <v>360</v>
      </c>
      <c r="E21" s="36">
        <f t="shared" si="0"/>
        <v>269</v>
      </c>
      <c r="F21" s="34">
        <f>+F22</f>
        <v>103</v>
      </c>
      <c r="G21" s="36">
        <f>+G22</f>
        <v>166</v>
      </c>
      <c r="H21" s="33">
        <f t="shared" si="1"/>
        <v>314</v>
      </c>
      <c r="I21" s="34">
        <f>+I22</f>
        <v>120</v>
      </c>
      <c r="J21" s="35">
        <f>+J22</f>
        <v>194</v>
      </c>
    </row>
    <row r="22" spans="1:10" ht="15.75" customHeight="1">
      <c r="A22" s="60" t="s">
        <v>26</v>
      </c>
      <c r="B22" s="27">
        <f>+C22+D22</f>
        <v>583</v>
      </c>
      <c r="C22" s="28">
        <f>+F22+I22</f>
        <v>223</v>
      </c>
      <c r="D22" s="29">
        <f>+G22+J22</f>
        <v>360</v>
      </c>
      <c r="E22" s="30">
        <f t="shared" si="0"/>
        <v>269</v>
      </c>
      <c r="F22" s="28">
        <v>103</v>
      </c>
      <c r="G22" s="30">
        <v>166</v>
      </c>
      <c r="H22" s="27">
        <f t="shared" si="1"/>
        <v>314</v>
      </c>
      <c r="I22" s="28">
        <v>120</v>
      </c>
      <c r="J22" s="29">
        <v>194</v>
      </c>
    </row>
    <row r="23" spans="1:10" ht="15.75" customHeight="1">
      <c r="A23" s="61" t="s">
        <v>27</v>
      </c>
      <c r="B23" s="33">
        <f>+B24</f>
        <v>36</v>
      </c>
      <c r="C23" s="34">
        <f>+C24</f>
        <v>21</v>
      </c>
      <c r="D23" s="35">
        <f>+D24</f>
        <v>15</v>
      </c>
      <c r="E23" s="36">
        <f t="shared" si="0"/>
        <v>18</v>
      </c>
      <c r="F23" s="34">
        <f>+F24</f>
        <v>7</v>
      </c>
      <c r="G23" s="36">
        <f>+G24</f>
        <v>11</v>
      </c>
      <c r="H23" s="33">
        <f t="shared" si="1"/>
        <v>18</v>
      </c>
      <c r="I23" s="34">
        <f>+I24</f>
        <v>14</v>
      </c>
      <c r="J23" s="35">
        <f>+J24</f>
        <v>4</v>
      </c>
    </row>
    <row r="24" spans="1:10" ht="15.75" customHeight="1">
      <c r="A24" s="60" t="s">
        <v>28</v>
      </c>
      <c r="B24" s="27">
        <f>+C24+D24</f>
        <v>36</v>
      </c>
      <c r="C24" s="28">
        <f>+F24+I24</f>
        <v>21</v>
      </c>
      <c r="D24" s="29">
        <f>+G24+J24</f>
        <v>15</v>
      </c>
      <c r="E24" s="30">
        <f t="shared" si="0"/>
        <v>18</v>
      </c>
      <c r="F24" s="28">
        <v>7</v>
      </c>
      <c r="G24" s="30">
        <v>11</v>
      </c>
      <c r="H24" s="27">
        <f t="shared" si="1"/>
        <v>18</v>
      </c>
      <c r="I24" s="28">
        <v>14</v>
      </c>
      <c r="J24" s="29">
        <v>4</v>
      </c>
    </row>
    <row r="25" spans="1:10" ht="15.75" customHeight="1">
      <c r="A25" s="61" t="s">
        <v>29</v>
      </c>
      <c r="B25" s="33">
        <f>+B26</f>
        <v>313</v>
      </c>
      <c r="C25" s="34">
        <f>+C26</f>
        <v>170</v>
      </c>
      <c r="D25" s="35">
        <f>+D26</f>
        <v>143</v>
      </c>
      <c r="E25" s="36">
        <f t="shared" si="0"/>
        <v>158</v>
      </c>
      <c r="F25" s="34">
        <f>+F26</f>
        <v>83</v>
      </c>
      <c r="G25" s="36">
        <f>+G26</f>
        <v>75</v>
      </c>
      <c r="H25" s="33">
        <f t="shared" si="1"/>
        <v>155</v>
      </c>
      <c r="I25" s="34">
        <f>+I26</f>
        <v>87</v>
      </c>
      <c r="J25" s="35">
        <f>+J26</f>
        <v>68</v>
      </c>
    </row>
    <row r="26" spans="1:10" ht="15.75" customHeight="1" thickBot="1">
      <c r="A26" s="62" t="s">
        <v>29</v>
      </c>
      <c r="B26" s="38">
        <f>+C26+D26</f>
        <v>313</v>
      </c>
      <c r="C26" s="39">
        <f>+F26+I26</f>
        <v>170</v>
      </c>
      <c r="D26" s="40">
        <f>+G26+J26</f>
        <v>143</v>
      </c>
      <c r="E26" s="41">
        <f t="shared" si="0"/>
        <v>158</v>
      </c>
      <c r="F26" s="39">
        <v>83</v>
      </c>
      <c r="G26" s="41">
        <v>75</v>
      </c>
      <c r="H26" s="38">
        <f t="shared" si="1"/>
        <v>155</v>
      </c>
      <c r="I26" s="39">
        <v>87</v>
      </c>
      <c r="J26" s="40">
        <v>68</v>
      </c>
    </row>
    <row r="27" spans="1:10" ht="15.75" customHeight="1" thickBot="1">
      <c r="A27" s="58" t="s">
        <v>3</v>
      </c>
      <c r="B27" s="42">
        <f>+C27+D27</f>
        <v>2499</v>
      </c>
      <c r="C27" s="43">
        <f>+C8+C10+C13+C15+C19+C21+C23+C25</f>
        <v>1284</v>
      </c>
      <c r="D27" s="44">
        <f>+D8+D10+D13+D15+D19+D21+D23+D25</f>
        <v>1215</v>
      </c>
      <c r="E27" s="45">
        <f>+F27+G27</f>
        <v>1209</v>
      </c>
      <c r="F27" s="43">
        <f>+F8+F10+F13+F15+F19+F21+F23+F25</f>
        <v>621</v>
      </c>
      <c r="G27" s="46">
        <f>+G8+G10+G13+G15+G19+G21+G23+G25</f>
        <v>588</v>
      </c>
      <c r="H27" s="42">
        <f>+I27+J27</f>
        <v>1290</v>
      </c>
      <c r="I27" s="43">
        <f>+I8+I10+I13+I15+I19+I21+I23+I25</f>
        <v>663</v>
      </c>
      <c r="J27" s="44">
        <f>+J8+J10+J13+J15+J19+J21+J23+J25</f>
        <v>627</v>
      </c>
    </row>
    <row r="28" ht="11.25">
      <c r="A28" s="31" t="s">
        <v>30</v>
      </c>
    </row>
    <row r="29" ht="11.25">
      <c r="A29" s="31" t="s">
        <v>31</v>
      </c>
    </row>
    <row r="30" spans="6:10" ht="6.75" customHeight="1">
      <c r="F30" s="63"/>
      <c r="G30" s="63"/>
      <c r="I30" s="63"/>
      <c r="J30" s="63"/>
    </row>
    <row r="31" spans="1:10" ht="15.75">
      <c r="A31" s="2" t="s">
        <v>0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5.75">
      <c r="A32" s="2" t="s">
        <v>42</v>
      </c>
      <c r="B32" s="2"/>
      <c r="C32" s="2"/>
      <c r="D32" s="2"/>
      <c r="E32" s="2"/>
      <c r="F32" s="2"/>
      <c r="G32" s="2"/>
      <c r="H32" s="2"/>
      <c r="I32" s="2"/>
      <c r="J32" s="2"/>
    </row>
    <row r="33" ht="6.75" customHeight="1" thickBot="1"/>
    <row r="34" spans="1:10" ht="15.75" customHeight="1">
      <c r="A34" s="56" t="s">
        <v>2</v>
      </c>
      <c r="B34" s="4" t="s">
        <v>3</v>
      </c>
      <c r="C34" s="5"/>
      <c r="D34" s="6"/>
      <c r="E34" s="4" t="s">
        <v>4</v>
      </c>
      <c r="F34" s="5"/>
      <c r="G34" s="6"/>
      <c r="H34" s="4" t="s">
        <v>5</v>
      </c>
      <c r="I34" s="5"/>
      <c r="J34" s="6"/>
    </row>
    <row r="35" spans="1:10" ht="15.75" customHeight="1" thickBot="1">
      <c r="A35" s="57" t="s">
        <v>6</v>
      </c>
      <c r="B35" s="10" t="s">
        <v>7</v>
      </c>
      <c r="C35" s="11"/>
      <c r="D35" s="12"/>
      <c r="E35" s="10" t="s">
        <v>8</v>
      </c>
      <c r="F35" s="11"/>
      <c r="G35" s="12"/>
      <c r="H35" s="10" t="s">
        <v>9</v>
      </c>
      <c r="I35" s="11"/>
      <c r="J35" s="12"/>
    </row>
    <row r="36" spans="1:10" ht="15.75" customHeight="1" thickBot="1">
      <c r="A36" s="58"/>
      <c r="B36" s="14" t="s">
        <v>10</v>
      </c>
      <c r="C36" s="15" t="s">
        <v>11</v>
      </c>
      <c r="D36" s="16" t="s">
        <v>12</v>
      </c>
      <c r="E36" s="17" t="s">
        <v>10</v>
      </c>
      <c r="F36" s="15" t="s">
        <v>11</v>
      </c>
      <c r="G36" s="17" t="s">
        <v>12</v>
      </c>
      <c r="H36" s="14" t="s">
        <v>10</v>
      </c>
      <c r="I36" s="15" t="s">
        <v>11</v>
      </c>
      <c r="J36" s="16" t="s">
        <v>12</v>
      </c>
    </row>
    <row r="37" spans="1:10" ht="15.75" customHeight="1">
      <c r="A37" s="59" t="s">
        <v>13</v>
      </c>
      <c r="B37" s="19">
        <f>+B38</f>
        <v>250</v>
      </c>
      <c r="C37" s="20">
        <f>+C38</f>
        <v>163</v>
      </c>
      <c r="D37" s="21">
        <f>+D38</f>
        <v>87</v>
      </c>
      <c r="E37" s="22">
        <f aca="true" t="shared" si="3" ref="E37:E55">SUM(F37:G37)</f>
        <v>143</v>
      </c>
      <c r="F37" s="20">
        <f>+F38</f>
        <v>87</v>
      </c>
      <c r="G37" s="23">
        <f>+G38</f>
        <v>56</v>
      </c>
      <c r="H37" s="24">
        <f aca="true" t="shared" si="4" ref="H37:H55">SUM(I37:J37)</f>
        <v>107</v>
      </c>
      <c r="I37" s="20">
        <f>+I38</f>
        <v>76</v>
      </c>
      <c r="J37" s="21">
        <f>+J38</f>
        <v>31</v>
      </c>
    </row>
    <row r="38" spans="1:10" ht="15.75" customHeight="1">
      <c r="A38" s="60" t="s">
        <v>13</v>
      </c>
      <c r="B38" s="27">
        <f>SUM(C38:D38)</f>
        <v>250</v>
      </c>
      <c r="C38" s="28">
        <f>+F38+I38</f>
        <v>163</v>
      </c>
      <c r="D38" s="29">
        <f>+G38+J38</f>
        <v>87</v>
      </c>
      <c r="E38" s="30">
        <f t="shared" si="3"/>
        <v>143</v>
      </c>
      <c r="F38" s="28">
        <v>87</v>
      </c>
      <c r="G38" s="30">
        <v>56</v>
      </c>
      <c r="H38" s="27">
        <f t="shared" si="4"/>
        <v>107</v>
      </c>
      <c r="I38" s="28">
        <v>76</v>
      </c>
      <c r="J38" s="29">
        <v>31</v>
      </c>
    </row>
    <row r="39" spans="1:10" ht="15.75" customHeight="1">
      <c r="A39" s="32" t="s">
        <v>14</v>
      </c>
      <c r="B39" s="33">
        <f>SUM(B40:B41)</f>
        <v>629</v>
      </c>
      <c r="C39" s="34">
        <f>SUM(C40:C41)</f>
        <v>313</v>
      </c>
      <c r="D39" s="35">
        <f>SUM(D40:D41)</f>
        <v>316</v>
      </c>
      <c r="E39" s="36">
        <f t="shared" si="3"/>
        <v>304</v>
      </c>
      <c r="F39" s="34">
        <f>SUM(F40:F41)</f>
        <v>147</v>
      </c>
      <c r="G39" s="36">
        <f>SUM(G40:G41)</f>
        <v>157</v>
      </c>
      <c r="H39" s="33">
        <f t="shared" si="4"/>
        <v>325</v>
      </c>
      <c r="I39" s="34">
        <f>SUM(I40:I41)</f>
        <v>166</v>
      </c>
      <c r="J39" s="35">
        <f>SUM(J40:J41)</f>
        <v>159</v>
      </c>
    </row>
    <row r="40" spans="1:10" ht="15.75" customHeight="1">
      <c r="A40" s="60" t="s">
        <v>15</v>
      </c>
      <c r="B40" s="27">
        <f>+C40+D40</f>
        <v>223</v>
      </c>
      <c r="C40" s="28">
        <f>+F40+I40</f>
        <v>104</v>
      </c>
      <c r="D40" s="29">
        <f>+G40+J40</f>
        <v>119</v>
      </c>
      <c r="E40" s="30">
        <f t="shared" si="3"/>
        <v>101</v>
      </c>
      <c r="F40" s="28">
        <v>45</v>
      </c>
      <c r="G40" s="30">
        <v>56</v>
      </c>
      <c r="H40" s="27">
        <f t="shared" si="4"/>
        <v>122</v>
      </c>
      <c r="I40" s="28">
        <v>59</v>
      </c>
      <c r="J40" s="29">
        <v>63</v>
      </c>
    </row>
    <row r="41" spans="1:10" ht="15.75" customHeight="1">
      <c r="A41" s="60" t="s">
        <v>16</v>
      </c>
      <c r="B41" s="27">
        <f>+C41+D41</f>
        <v>406</v>
      </c>
      <c r="C41" s="28">
        <f>+F41+I41</f>
        <v>209</v>
      </c>
      <c r="D41" s="29">
        <f>+G41+J41</f>
        <v>197</v>
      </c>
      <c r="E41" s="30">
        <f t="shared" si="3"/>
        <v>203</v>
      </c>
      <c r="F41" s="28">
        <v>102</v>
      </c>
      <c r="G41" s="30">
        <v>101</v>
      </c>
      <c r="H41" s="27">
        <f t="shared" si="4"/>
        <v>203</v>
      </c>
      <c r="I41" s="28">
        <v>107</v>
      </c>
      <c r="J41" s="29">
        <v>96</v>
      </c>
    </row>
    <row r="42" spans="1:10" ht="15.75" customHeight="1">
      <c r="A42" s="61" t="s">
        <v>17</v>
      </c>
      <c r="B42" s="33">
        <f>+B43</f>
        <v>143</v>
      </c>
      <c r="C42" s="34">
        <f>+C43</f>
        <v>64</v>
      </c>
      <c r="D42" s="35">
        <f>+D43</f>
        <v>79</v>
      </c>
      <c r="E42" s="36">
        <f t="shared" si="3"/>
        <v>69</v>
      </c>
      <c r="F42" s="34">
        <f>+F43</f>
        <v>31</v>
      </c>
      <c r="G42" s="36">
        <f>+G43</f>
        <v>38</v>
      </c>
      <c r="H42" s="33">
        <f t="shared" si="4"/>
        <v>74</v>
      </c>
      <c r="I42" s="34">
        <f>+I43</f>
        <v>33</v>
      </c>
      <c r="J42" s="35">
        <f>J43</f>
        <v>41</v>
      </c>
    </row>
    <row r="43" spans="1:10" ht="15.75" customHeight="1">
      <c r="A43" s="60" t="s">
        <v>18</v>
      </c>
      <c r="B43" s="27">
        <f>+C43+D43</f>
        <v>143</v>
      </c>
      <c r="C43" s="28">
        <f>+F43+I43</f>
        <v>64</v>
      </c>
      <c r="D43" s="29">
        <f>+G43+J43</f>
        <v>79</v>
      </c>
      <c r="E43" s="30">
        <f t="shared" si="3"/>
        <v>69</v>
      </c>
      <c r="F43" s="28">
        <v>31</v>
      </c>
      <c r="G43" s="30">
        <v>38</v>
      </c>
      <c r="H43" s="27">
        <f t="shared" si="4"/>
        <v>74</v>
      </c>
      <c r="I43" s="28">
        <v>33</v>
      </c>
      <c r="J43" s="29">
        <v>41</v>
      </c>
    </row>
    <row r="44" spans="1:10" ht="15.75" customHeight="1">
      <c r="A44" s="61" t="s">
        <v>19</v>
      </c>
      <c r="B44" s="33">
        <f>SUM(B45:B47)</f>
        <v>313</v>
      </c>
      <c r="C44" s="34">
        <f>SUM(C45:C47)</f>
        <v>168</v>
      </c>
      <c r="D44" s="35">
        <f>SUM(D45:D47)</f>
        <v>145</v>
      </c>
      <c r="E44" s="36">
        <f t="shared" si="3"/>
        <v>142</v>
      </c>
      <c r="F44" s="34">
        <f>SUM(F45:F47)</f>
        <v>81</v>
      </c>
      <c r="G44" s="36">
        <f>SUM(G45:G47)</f>
        <v>61</v>
      </c>
      <c r="H44" s="33">
        <f t="shared" si="4"/>
        <v>171</v>
      </c>
      <c r="I44" s="34">
        <f>SUM(I45:I47)</f>
        <v>87</v>
      </c>
      <c r="J44" s="35">
        <f>SUM(J45:J47)</f>
        <v>84</v>
      </c>
    </row>
    <row r="45" spans="1:10" ht="15.75" customHeight="1">
      <c r="A45" s="60" t="s">
        <v>20</v>
      </c>
      <c r="B45" s="27">
        <f>+C45+D45</f>
        <v>53</v>
      </c>
      <c r="C45" s="28">
        <f aca="true" t="shared" si="5" ref="C45:D47">+F45+I45</f>
        <v>28</v>
      </c>
      <c r="D45" s="29">
        <f t="shared" si="5"/>
        <v>25</v>
      </c>
      <c r="E45" s="30">
        <f t="shared" si="3"/>
        <v>30</v>
      </c>
      <c r="F45" s="28">
        <v>14</v>
      </c>
      <c r="G45" s="30">
        <v>16</v>
      </c>
      <c r="H45" s="27">
        <f t="shared" si="4"/>
        <v>23</v>
      </c>
      <c r="I45" s="28">
        <v>14</v>
      </c>
      <c r="J45" s="29">
        <v>9</v>
      </c>
    </row>
    <row r="46" spans="1:10" ht="15.75" customHeight="1">
      <c r="A46" s="60" t="s">
        <v>21</v>
      </c>
      <c r="B46" s="27">
        <f>+C46+D46</f>
        <v>26</v>
      </c>
      <c r="C46" s="28">
        <f t="shared" si="5"/>
        <v>17</v>
      </c>
      <c r="D46" s="29">
        <f t="shared" si="5"/>
        <v>9</v>
      </c>
      <c r="E46" s="30">
        <f t="shared" si="3"/>
        <v>11</v>
      </c>
      <c r="F46" s="28">
        <v>7</v>
      </c>
      <c r="G46" s="30">
        <v>4</v>
      </c>
      <c r="H46" s="27">
        <f t="shared" si="4"/>
        <v>15</v>
      </c>
      <c r="I46" s="28">
        <v>10</v>
      </c>
      <c r="J46" s="29">
        <v>5</v>
      </c>
    </row>
    <row r="47" spans="1:10" ht="15.75" customHeight="1">
      <c r="A47" s="60" t="s">
        <v>22</v>
      </c>
      <c r="B47" s="27">
        <f>+C47+D47</f>
        <v>234</v>
      </c>
      <c r="C47" s="28">
        <f t="shared" si="5"/>
        <v>123</v>
      </c>
      <c r="D47" s="29">
        <f t="shared" si="5"/>
        <v>111</v>
      </c>
      <c r="E47" s="30">
        <f t="shared" si="3"/>
        <v>101</v>
      </c>
      <c r="F47" s="28">
        <v>60</v>
      </c>
      <c r="G47" s="30">
        <v>41</v>
      </c>
      <c r="H47" s="27">
        <f t="shared" si="4"/>
        <v>133</v>
      </c>
      <c r="I47" s="28">
        <v>63</v>
      </c>
      <c r="J47" s="29">
        <v>70</v>
      </c>
    </row>
    <row r="48" spans="1:10" ht="15.75" customHeight="1">
      <c r="A48" s="61" t="s">
        <v>23</v>
      </c>
      <c r="B48" s="33">
        <f>+B49</f>
        <v>46</v>
      </c>
      <c r="C48" s="34">
        <f>+C49</f>
        <v>40</v>
      </c>
      <c r="D48" s="35">
        <f>+D49</f>
        <v>6</v>
      </c>
      <c r="E48" s="36">
        <f t="shared" si="3"/>
        <v>22</v>
      </c>
      <c r="F48" s="34">
        <f>+F49</f>
        <v>17</v>
      </c>
      <c r="G48" s="36">
        <f>+G49</f>
        <v>5</v>
      </c>
      <c r="H48" s="33">
        <f t="shared" si="4"/>
        <v>24</v>
      </c>
      <c r="I48" s="34">
        <f>+I49</f>
        <v>23</v>
      </c>
      <c r="J48" s="35">
        <f>+J49</f>
        <v>1</v>
      </c>
    </row>
    <row r="49" spans="1:10" ht="15.75" customHeight="1">
      <c r="A49" s="60" t="s">
        <v>24</v>
      </c>
      <c r="B49" s="27">
        <f>+C49+D49</f>
        <v>46</v>
      </c>
      <c r="C49" s="28">
        <f>+F49+I49</f>
        <v>40</v>
      </c>
      <c r="D49" s="29">
        <f>+G49+J49</f>
        <v>6</v>
      </c>
      <c r="E49" s="30">
        <f t="shared" si="3"/>
        <v>22</v>
      </c>
      <c r="F49" s="28">
        <v>17</v>
      </c>
      <c r="G49" s="30">
        <v>5</v>
      </c>
      <c r="H49" s="27">
        <f t="shared" si="4"/>
        <v>24</v>
      </c>
      <c r="I49" s="28">
        <v>23</v>
      </c>
      <c r="J49" s="29">
        <v>1</v>
      </c>
    </row>
    <row r="50" spans="1:10" ht="15.75" customHeight="1">
      <c r="A50" s="61" t="s">
        <v>25</v>
      </c>
      <c r="B50" s="33">
        <f>+B51</f>
        <v>465</v>
      </c>
      <c r="C50" s="34">
        <f>+C51</f>
        <v>185</v>
      </c>
      <c r="D50" s="35">
        <f>+D51</f>
        <v>280</v>
      </c>
      <c r="E50" s="36">
        <f t="shared" si="3"/>
        <v>237</v>
      </c>
      <c r="F50" s="34">
        <f>+F51</f>
        <v>94</v>
      </c>
      <c r="G50" s="36">
        <f>+G51</f>
        <v>143</v>
      </c>
      <c r="H50" s="33">
        <f t="shared" si="4"/>
        <v>228</v>
      </c>
      <c r="I50" s="34">
        <f>+I51</f>
        <v>91</v>
      </c>
      <c r="J50" s="35">
        <f>+J51</f>
        <v>137</v>
      </c>
    </row>
    <row r="51" spans="1:10" ht="15.75" customHeight="1">
      <c r="A51" s="60" t="s">
        <v>26</v>
      </c>
      <c r="B51" s="27">
        <f>+C51+D51</f>
        <v>465</v>
      </c>
      <c r="C51" s="28">
        <f>+F51+I51</f>
        <v>185</v>
      </c>
      <c r="D51" s="29">
        <f>+G51+J51</f>
        <v>280</v>
      </c>
      <c r="E51" s="30">
        <f t="shared" si="3"/>
        <v>237</v>
      </c>
      <c r="F51" s="28">
        <v>94</v>
      </c>
      <c r="G51" s="30">
        <v>143</v>
      </c>
      <c r="H51" s="27">
        <f t="shared" si="4"/>
        <v>228</v>
      </c>
      <c r="I51" s="28">
        <v>91</v>
      </c>
      <c r="J51" s="29">
        <v>137</v>
      </c>
    </row>
    <row r="52" spans="1:10" ht="15.75" customHeight="1">
      <c r="A52" s="61" t="s">
        <v>27</v>
      </c>
      <c r="B52" s="33">
        <f>+B53</f>
        <v>45</v>
      </c>
      <c r="C52" s="34">
        <f>+C53</f>
        <v>21</v>
      </c>
      <c r="D52" s="35">
        <f>+D53</f>
        <v>24</v>
      </c>
      <c r="E52" s="36">
        <f t="shared" si="3"/>
        <v>20</v>
      </c>
      <c r="F52" s="34">
        <f>+F53</f>
        <v>8</v>
      </c>
      <c r="G52" s="36">
        <f>+G53</f>
        <v>12</v>
      </c>
      <c r="H52" s="33">
        <f t="shared" si="4"/>
        <v>25</v>
      </c>
      <c r="I52" s="34">
        <f>+I53</f>
        <v>13</v>
      </c>
      <c r="J52" s="35">
        <f>+J53</f>
        <v>12</v>
      </c>
    </row>
    <row r="53" spans="1:10" ht="15.75" customHeight="1">
      <c r="A53" s="60" t="s">
        <v>28</v>
      </c>
      <c r="B53" s="27">
        <f>+C53+D53</f>
        <v>45</v>
      </c>
      <c r="C53" s="28">
        <f>+F53+I53</f>
        <v>21</v>
      </c>
      <c r="D53" s="29">
        <f>+G53+J53</f>
        <v>24</v>
      </c>
      <c r="E53" s="30">
        <f t="shared" si="3"/>
        <v>20</v>
      </c>
      <c r="F53" s="28">
        <v>8</v>
      </c>
      <c r="G53" s="30">
        <v>12</v>
      </c>
      <c r="H53" s="27">
        <f t="shared" si="4"/>
        <v>25</v>
      </c>
      <c r="I53" s="28">
        <v>13</v>
      </c>
      <c r="J53" s="29">
        <v>12</v>
      </c>
    </row>
    <row r="54" spans="1:10" ht="15.75" customHeight="1">
      <c r="A54" s="61" t="s">
        <v>29</v>
      </c>
      <c r="B54" s="33">
        <f>+B55</f>
        <v>223</v>
      </c>
      <c r="C54" s="34">
        <f>+C55</f>
        <v>118</v>
      </c>
      <c r="D54" s="35">
        <f>+D55</f>
        <v>105</v>
      </c>
      <c r="E54" s="36">
        <f t="shared" si="3"/>
        <v>129</v>
      </c>
      <c r="F54" s="34">
        <f>+F55</f>
        <v>67</v>
      </c>
      <c r="G54" s="36">
        <f>+G55</f>
        <v>62</v>
      </c>
      <c r="H54" s="33">
        <f t="shared" si="4"/>
        <v>94</v>
      </c>
      <c r="I54" s="34">
        <f>+I55</f>
        <v>51</v>
      </c>
      <c r="J54" s="35">
        <f>+J55</f>
        <v>43</v>
      </c>
    </row>
    <row r="55" spans="1:10" ht="15.75" customHeight="1" thickBot="1">
      <c r="A55" s="62" t="s">
        <v>29</v>
      </c>
      <c r="B55" s="38">
        <f>+C55+D55</f>
        <v>223</v>
      </c>
      <c r="C55" s="39">
        <f>+F55+I55</f>
        <v>118</v>
      </c>
      <c r="D55" s="40">
        <f>+G55+J55</f>
        <v>105</v>
      </c>
      <c r="E55" s="41">
        <f t="shared" si="3"/>
        <v>129</v>
      </c>
      <c r="F55" s="39">
        <v>67</v>
      </c>
      <c r="G55" s="41">
        <v>62</v>
      </c>
      <c r="H55" s="38">
        <f t="shared" si="4"/>
        <v>94</v>
      </c>
      <c r="I55" s="39">
        <v>51</v>
      </c>
      <c r="J55" s="40">
        <v>43</v>
      </c>
    </row>
    <row r="56" spans="1:10" ht="15.75" customHeight="1" thickBot="1">
      <c r="A56" s="58" t="s">
        <v>3</v>
      </c>
      <c r="B56" s="42">
        <f>+C56+D56</f>
        <v>2114</v>
      </c>
      <c r="C56" s="43">
        <f>+C37+C39+C42+C44+C48+C50+C52+C54</f>
        <v>1072</v>
      </c>
      <c r="D56" s="44">
        <f>+D37+D39+D42+D44+D48+D50+D52+D54</f>
        <v>1042</v>
      </c>
      <c r="E56" s="45">
        <f>+F56+G56</f>
        <v>1066</v>
      </c>
      <c r="F56" s="43">
        <f>+F37+F39+F42+F44+F48+F50+F52+F54</f>
        <v>532</v>
      </c>
      <c r="G56" s="46">
        <f>+G37+G39+G42+G44+G48+G50+G52+G54</f>
        <v>534</v>
      </c>
      <c r="H56" s="42">
        <f>+I56+J56</f>
        <v>1048</v>
      </c>
      <c r="I56" s="43">
        <f>+I37+I39+I42+I44+I48+I50+I52+I54</f>
        <v>540</v>
      </c>
      <c r="J56" s="44">
        <f>+J37+J39+J42+J44+J48+J50+J52+J54</f>
        <v>508</v>
      </c>
    </row>
    <row r="57" ht="11.25">
      <c r="A57" s="31" t="s">
        <v>30</v>
      </c>
    </row>
    <row r="58" ht="11.25">
      <c r="A58" s="31" t="s">
        <v>31</v>
      </c>
    </row>
    <row r="61" spans="1:10" ht="11.25">
      <c r="A61" s="8"/>
      <c r="B61" s="8"/>
      <c r="C61" s="8"/>
      <c r="D61" s="8"/>
      <c r="E61" s="8"/>
      <c r="F61" s="8"/>
      <c r="G61" s="8"/>
      <c r="H61" s="8"/>
      <c r="I61" s="8"/>
      <c r="J61" s="8"/>
    </row>
    <row r="64" spans="1:11" ht="11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1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1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1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1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1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1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</sheetData>
  <sheetProtection/>
  <mergeCells count="16">
    <mergeCell ref="A31:J31"/>
    <mergeCell ref="A32:J32"/>
    <mergeCell ref="B34:D34"/>
    <mergeCell ref="E34:G34"/>
    <mergeCell ref="H34:J34"/>
    <mergeCell ref="B35:D35"/>
    <mergeCell ref="E35:G35"/>
    <mergeCell ref="H35:J35"/>
    <mergeCell ref="A2:J2"/>
    <mergeCell ref="A3:J3"/>
    <mergeCell ref="B5:D5"/>
    <mergeCell ref="E5:G5"/>
    <mergeCell ref="H5:J5"/>
    <mergeCell ref="B6:D6"/>
    <mergeCell ref="E6:G6"/>
    <mergeCell ref="H6:J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2015-09-17T14:43:30Z</cp:lastPrinted>
  <dcterms:created xsi:type="dcterms:W3CDTF">2015-09-17T14:24:27Z</dcterms:created>
  <dcterms:modified xsi:type="dcterms:W3CDTF">2015-09-17T14:44:58Z</dcterms:modified>
  <cp:category/>
  <cp:version/>
  <cp:contentType/>
  <cp:contentStatus/>
</cp:coreProperties>
</file>